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96" firstSheet="4" activeTab="4"/>
  </bookViews>
  <sheets>
    <sheet name="для проверки  тепло  сурганова" sheetId="1" state="hidden" r:id="rId1"/>
    <sheet name="для проверки тепло незав 8 (2)" sheetId="2" state="hidden" r:id="rId2"/>
    <sheet name="для проверки тепло незав 49 (3)" sheetId="3" state="hidden" r:id="rId3"/>
    <sheet name="для проверки тепло  незав 51" sheetId="4" state="hidden" r:id="rId4"/>
    <sheet name="рабочая" sheetId="5" r:id="rId5"/>
  </sheets>
  <definedNames>
    <definedName name="_xlnm.Print_Area" localSheetId="0">'для проверки  тепло  сурганова'!$A$1:$L$32</definedName>
    <definedName name="_xlnm.Print_Area" localSheetId="3">'для проверки тепло  незав 51'!$A$1:$H$30</definedName>
    <definedName name="_xlnm.Print_Area" localSheetId="2">'для проверки тепло незав 49 (3)'!$A$1:$H$30</definedName>
    <definedName name="_xlnm.Print_Area" localSheetId="1">'для проверки тепло незав 8 (2)'!$A$1:$H$30</definedName>
  </definedNames>
  <calcPr fullCalcOnLoad="1"/>
</workbook>
</file>

<file path=xl/sharedStrings.xml><?xml version="1.0" encoding="utf-8"?>
<sst xmlns="http://schemas.openxmlformats.org/spreadsheetml/2006/main" count="157" uniqueCount="66">
  <si>
    <t>Функциональное назначение арендуемой площади</t>
  </si>
  <si>
    <t>ФИО руководителя и телефон</t>
  </si>
  <si>
    <t>Арендуемые помещения</t>
  </si>
  <si>
    <t>Срок аренды</t>
  </si>
  <si>
    <t>366
010203</t>
  </si>
  <si>
    <t>Ставка аренд. платы</t>
  </si>
  <si>
    <t>Пересчет  коммунальных услуг  (теплоэнергии)   по адресу: ул. Сурганова,2 за  2010год</t>
  </si>
  <si>
    <t>Январь  2010г.</t>
  </si>
  <si>
    <t>Февраль 2010г.</t>
  </si>
  <si>
    <t>Март 2010г.</t>
  </si>
  <si>
    <t>Апрель 2010г.</t>
  </si>
  <si>
    <t>Май 2010г.</t>
  </si>
  <si>
    <t>Июнь 2010г.</t>
  </si>
  <si>
    <t>Июль 2010г.</t>
  </si>
  <si>
    <t>Август 2010г.</t>
  </si>
  <si>
    <t>Сентябрь 2010г.</t>
  </si>
  <si>
    <t>Октябрь 2010г.</t>
  </si>
  <si>
    <t>Ноябрь 2010г.</t>
  </si>
  <si>
    <t>Декабрь 2010г.</t>
  </si>
  <si>
    <t>Январь  2011г.</t>
  </si>
  <si>
    <t>Теплоэнергия приходящаяся на места общего пользования  в части арендаторов   (руб)</t>
  </si>
  <si>
    <t>Теплоэнергия приходящаяся на места общего пользования (Гкал)</t>
  </si>
  <si>
    <t>Теплоэнергия приходящаяся на места общего пользования  в части арендаторов (Г Кал)</t>
  </si>
  <si>
    <t>Теплоэнергия приходящаяся  на 1 м кв площади (Г Кал)</t>
  </si>
  <si>
    <t>Стоимость 1 Гкал теплоэнергии (руб)</t>
  </si>
  <si>
    <t>Графа 4- графу 3 умножаем на площадь арендованных помещений.</t>
  </si>
  <si>
    <t>Графа  2- общее потребление теплоэнергии по зданию  за минусом  теплоэнергии выставленной аредаторам
  на арендуемую площадь и  минус телоэнергия  спортивного зала (получили теплоэнергию приходящуюся на места общего пользования,свободные помещения и помещения СОК "Олимпийский")</t>
  </si>
  <si>
    <t>Графа 3 -   графу 2 делим на нормируемую площадь здания  2948,2 м кв</t>
  </si>
  <si>
    <t>Графа  2- общее потребление теплоэнергии по зданию  за минусом  теплоэнергии выставленной аредаторам
  на арендуемую площадь и  минус телоэнергия  РМВЦ  и   гостиницы (получили теплоэнергию приходящуюся на места общего пользования,свободные помещения и помещения СОК "Олимпийский")</t>
  </si>
  <si>
    <t>Графа5- графа 4 умножаем на стоимость 1 Гкал теплоэнергии текущего месяца</t>
  </si>
  <si>
    <t>Пересчет  коммунальных услуг  (теплоэнергии)   по адресу:  
пр . Независимости,80а за  2010год</t>
  </si>
  <si>
    <t>Итого за 2010г.</t>
  </si>
  <si>
    <t>Всего:</t>
  </si>
  <si>
    <t>Графа 3 -   графу 2 делим на нормируемую площадь здания  1002,2 м кв</t>
  </si>
  <si>
    <t>Пересчет  коммунальных услуг  (теплоэнергии)   по адресу:  
пр . Независимости,49  за  2010год</t>
  </si>
  <si>
    <t>Пересчет  коммунальных услуг  (теплоэнергии)   по адресу:  
пр . Независимости,51 за  2010год</t>
  </si>
  <si>
    <t>1 этаж</t>
  </si>
  <si>
    <t xml:space="preserve">№ помещения </t>
  </si>
  <si>
    <t>Площадь</t>
  </si>
  <si>
    <t>пом. № 13</t>
  </si>
  <si>
    <t>2 этаж</t>
  </si>
  <si>
    <t>РЕЕСТР  СВОБОДНЫХ   ПОМЕЩЕНИЙ  УП СОК "ОЛИМПИЙСКИЙ"</t>
  </si>
  <si>
    <t>5 этаж</t>
  </si>
  <si>
    <t xml:space="preserve">Дата  освобождения
</t>
  </si>
  <si>
    <t xml:space="preserve">пр. Независимости, 49 </t>
  </si>
  <si>
    <t xml:space="preserve">3 этаж </t>
  </si>
  <si>
    <t>пом. № 12</t>
  </si>
  <si>
    <t>ул. Я.Коласа, 2</t>
  </si>
  <si>
    <t>Итого:</t>
  </si>
  <si>
    <t>пом. № 73</t>
  </si>
  <si>
    <t>пом. № 1</t>
  </si>
  <si>
    <t>пом. № 2</t>
  </si>
  <si>
    <t>Итого свободных помещений по УП "СОК "Олимпийский"</t>
  </si>
  <si>
    <t>в т.ч. СОЦ "Олимп"</t>
  </si>
  <si>
    <t>пом. № 6</t>
  </si>
  <si>
    <t>пом. № 37, 38</t>
  </si>
  <si>
    <t>пом. № 44, 44А, 46</t>
  </si>
  <si>
    <t>пом. № 61 и часть коридора № 64</t>
  </si>
  <si>
    <t>пом. № 85 и часть коридора № 86</t>
  </si>
  <si>
    <t>пом. № 3 и часть коридора № 2 и № 7</t>
  </si>
  <si>
    <t>пом. № 4 и часть коридора № 2 и № 7</t>
  </si>
  <si>
    <t xml:space="preserve">ул. Сурганова, 2 </t>
  </si>
  <si>
    <t>пом. № 1-5</t>
  </si>
  <si>
    <t xml:space="preserve">ул. Сурганова, 2А/9 </t>
  </si>
  <si>
    <t>пом. № 17</t>
  </si>
  <si>
    <t>пом. № 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</si>
</sst>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"/>
    <numFmt numFmtId="171" formatCode="#,##0.0000"/>
    <numFmt numFmtId="172" formatCode="0.000"/>
    <numFmt numFmtId="173" formatCode="#,##0_ ;\-#,##0\ "/>
    <numFmt numFmtId="174" formatCode="0_ ;\-0\ "/>
    <numFmt numFmtId="175" formatCode="0.0_ ;\-0.0\ "/>
  </numFmts>
  <fonts count="47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i/>
      <sz val="20"/>
      <name val="Arial Cyr"/>
      <family val="2"/>
    </font>
    <font>
      <sz val="13"/>
      <name val="Arial Cyr"/>
      <family val="2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9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9" fontId="7" fillId="0" borderId="14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view="pageBreakPreview" zoomScale="75" zoomScaleSheetLayoutView="75" workbookViewId="0" topLeftCell="A12">
      <selection activeCell="AA37" sqref="AA37"/>
    </sheetView>
  </sheetViews>
  <sheetFormatPr defaultColWidth="9.00390625" defaultRowHeight="12.75"/>
  <cols>
    <col min="1" max="1" width="24.125" style="0" customWidth="1"/>
    <col min="2" max="2" width="35.875" style="0" hidden="1" customWidth="1"/>
    <col min="3" max="3" width="23.375" style="0" customWidth="1"/>
    <col min="4" max="4" width="26.375" style="0" customWidth="1"/>
    <col min="5" max="5" width="34.375" style="0" customWidth="1"/>
    <col min="6" max="7" width="27.00390625" style="0" hidden="1" customWidth="1"/>
    <col min="8" max="8" width="35.00390625" style="0" customWidth="1"/>
    <col min="9" max="9" width="41.125" style="0" hidden="1" customWidth="1"/>
    <col min="10" max="10" width="18.75390625" style="0" hidden="1" customWidth="1"/>
    <col min="11" max="11" width="31.125" style="0" hidden="1" customWidth="1"/>
    <col min="12" max="12" width="38.875" style="0" hidden="1" customWidth="1"/>
  </cols>
  <sheetData>
    <row r="1" spans="1:17" ht="69" customHeight="1">
      <c r="A1" s="68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  <c r="O1" s="3"/>
      <c r="P1" s="3"/>
      <c r="Q1" s="2"/>
    </row>
    <row r="2" spans="1:17" ht="26.25">
      <c r="A2" s="1"/>
      <c r="B2" s="4"/>
      <c r="C2" s="5"/>
      <c r="D2" s="5"/>
      <c r="E2" s="6"/>
      <c r="I2" s="6"/>
      <c r="J2" s="38"/>
      <c r="K2" s="5"/>
      <c r="L2" s="1"/>
      <c r="M2" s="1"/>
      <c r="N2" s="1"/>
      <c r="O2" s="3"/>
      <c r="P2" s="3"/>
      <c r="Q2" s="2"/>
    </row>
    <row r="3" spans="1:17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2"/>
    </row>
    <row r="4" spans="1:17" ht="126" customHeight="1" thickBot="1">
      <c r="A4" s="7"/>
      <c r="B4" s="8" t="s">
        <v>2</v>
      </c>
      <c r="C4" s="8" t="s">
        <v>21</v>
      </c>
      <c r="D4" s="8" t="s">
        <v>23</v>
      </c>
      <c r="E4" s="8" t="s">
        <v>22</v>
      </c>
      <c r="F4" s="7" t="s">
        <v>5</v>
      </c>
      <c r="G4" s="8" t="s">
        <v>24</v>
      </c>
      <c r="H4" s="8" t="s">
        <v>20</v>
      </c>
      <c r="I4" s="8"/>
      <c r="J4" s="8" t="s">
        <v>3</v>
      </c>
      <c r="K4" s="9" t="s">
        <v>0</v>
      </c>
      <c r="L4" s="7" t="s">
        <v>1</v>
      </c>
      <c r="M4" s="3"/>
      <c r="N4" s="3"/>
      <c r="O4" s="3"/>
      <c r="P4" s="3"/>
      <c r="Q4" s="2"/>
    </row>
    <row r="5" spans="1:17" ht="20.25" customHeight="1" thickBot="1">
      <c r="A5" s="44">
        <v>1</v>
      </c>
      <c r="B5" s="48"/>
      <c r="C5" s="49">
        <v>2</v>
      </c>
      <c r="D5" s="49">
        <v>3</v>
      </c>
      <c r="E5" s="49">
        <v>4</v>
      </c>
      <c r="F5" s="44"/>
      <c r="G5" s="49"/>
      <c r="H5" s="49">
        <v>5</v>
      </c>
      <c r="I5" s="29"/>
      <c r="J5" s="26"/>
      <c r="K5" s="9"/>
      <c r="L5" s="7"/>
      <c r="M5" s="3"/>
      <c r="N5" s="3"/>
      <c r="O5" s="3"/>
      <c r="P5" s="3"/>
      <c r="Q5" s="2"/>
    </row>
    <row r="6" spans="1:17" ht="52.5" customHeight="1">
      <c r="A6" s="21" t="s">
        <v>7</v>
      </c>
      <c r="B6" s="27"/>
      <c r="C6" s="20">
        <v>18.15</v>
      </c>
      <c r="D6" s="28">
        <f>C6/2948.2</f>
        <v>0.006156298758564548</v>
      </c>
      <c r="E6" s="32">
        <f>D6*2449.76</f>
        <v>15.08145444678109</v>
      </c>
      <c r="F6" s="18"/>
      <c r="G6" s="18"/>
      <c r="H6" s="36">
        <f>E6*95160.27</f>
        <v>1435155.2771483893</v>
      </c>
      <c r="I6" s="12"/>
      <c r="J6" s="23"/>
      <c r="K6" s="19"/>
      <c r="L6" s="22"/>
      <c r="M6" s="3"/>
      <c r="N6" s="3"/>
      <c r="O6" s="3"/>
      <c r="P6" s="3"/>
      <c r="Q6" s="2"/>
    </row>
    <row r="7" spans="1:17" ht="52.5" customHeight="1">
      <c r="A7" s="21" t="s">
        <v>8</v>
      </c>
      <c r="B7" s="15"/>
      <c r="C7" s="11">
        <v>7.84</v>
      </c>
      <c r="D7" s="30">
        <f>C7/2948.2</f>
        <v>0.002659249711688488</v>
      </c>
      <c r="E7" s="33">
        <f>D7*2060.7</f>
        <v>5.479915880876467</v>
      </c>
      <c r="F7" s="12"/>
      <c r="G7" s="12"/>
      <c r="H7" s="35">
        <f>E7*100620.58</f>
        <v>551392.314285001</v>
      </c>
      <c r="I7" s="11"/>
      <c r="J7" s="23"/>
      <c r="K7" s="21"/>
      <c r="L7" s="40"/>
      <c r="M7" s="3"/>
      <c r="N7" s="3"/>
      <c r="O7" s="3"/>
      <c r="P7" s="3"/>
      <c r="Q7" s="2"/>
    </row>
    <row r="8" spans="1:17" ht="52.5" customHeight="1">
      <c r="A8" s="21" t="s">
        <v>9</v>
      </c>
      <c r="B8" s="15"/>
      <c r="C8" s="11">
        <v>6.63</v>
      </c>
      <c r="D8" s="30">
        <f>C8/2948.2</f>
        <v>0.0022488297944508514</v>
      </c>
      <c r="E8" s="33">
        <f>D8*2059.4</f>
        <v>4.631240078692084</v>
      </c>
      <c r="F8" s="12"/>
      <c r="G8" s="12"/>
      <c r="H8" s="35">
        <f>E8*107588.27</f>
        <v>498267.1080211452</v>
      </c>
      <c r="I8" s="11"/>
      <c r="J8" s="23"/>
      <c r="K8" s="21"/>
      <c r="L8" s="40"/>
      <c r="M8" s="3"/>
      <c r="N8" s="3"/>
      <c r="O8" s="3"/>
      <c r="P8" s="3"/>
      <c r="Q8" s="2"/>
    </row>
    <row r="9" spans="1:17" ht="52.5" customHeight="1">
      <c r="A9" s="21" t="s">
        <v>10</v>
      </c>
      <c r="B9" s="15"/>
      <c r="C9" s="11"/>
      <c r="D9" s="30"/>
      <c r="E9" s="33"/>
      <c r="F9" s="12"/>
      <c r="G9" s="12"/>
      <c r="H9" s="43"/>
      <c r="I9" s="11"/>
      <c r="J9" s="23"/>
      <c r="K9" s="21"/>
      <c r="L9" s="40"/>
      <c r="M9" s="3"/>
      <c r="N9" s="3"/>
      <c r="O9" s="3"/>
      <c r="P9" s="3"/>
      <c r="Q9" s="2"/>
    </row>
    <row r="10" spans="1:17" ht="52.5" customHeight="1">
      <c r="A10" s="21" t="s">
        <v>11</v>
      </c>
      <c r="B10" s="15"/>
      <c r="C10" s="11"/>
      <c r="D10" s="30"/>
      <c r="E10" s="33"/>
      <c r="F10" s="12"/>
      <c r="G10" s="12"/>
      <c r="H10" s="43"/>
      <c r="I10" s="11"/>
      <c r="J10" s="23"/>
      <c r="K10" s="21"/>
      <c r="L10" s="40"/>
      <c r="M10" s="3"/>
      <c r="N10" s="3"/>
      <c r="O10" s="3"/>
      <c r="P10" s="3"/>
      <c r="Q10" s="2"/>
    </row>
    <row r="11" spans="1:17" ht="52.5" customHeight="1">
      <c r="A11" s="21" t="s">
        <v>12</v>
      </c>
      <c r="B11" s="15"/>
      <c r="C11" s="11"/>
      <c r="D11" s="30"/>
      <c r="E11" s="33"/>
      <c r="F11" s="12"/>
      <c r="G11" s="12"/>
      <c r="H11" s="43"/>
      <c r="I11" s="11"/>
      <c r="J11" s="23"/>
      <c r="K11" s="21"/>
      <c r="L11" s="40"/>
      <c r="M11" s="3"/>
      <c r="N11" s="3"/>
      <c r="O11" s="3"/>
      <c r="P11" s="3"/>
      <c r="Q11" s="2"/>
    </row>
    <row r="12" spans="1:17" ht="53.25" customHeight="1">
      <c r="A12" s="24" t="s">
        <v>13</v>
      </c>
      <c r="B12" s="10"/>
      <c r="C12" s="11"/>
      <c r="D12" s="30"/>
      <c r="E12" s="33"/>
      <c r="F12" s="12"/>
      <c r="G12" s="12"/>
      <c r="H12" s="12"/>
      <c r="I12" s="12"/>
      <c r="J12" s="23"/>
      <c r="K12" s="13"/>
      <c r="L12" s="13"/>
      <c r="M12" s="3"/>
      <c r="N12" s="3"/>
      <c r="O12" s="3"/>
      <c r="P12" s="3"/>
      <c r="Q12" s="2"/>
    </row>
    <row r="13" spans="1:17" ht="49.5" customHeight="1">
      <c r="A13" s="24" t="s">
        <v>14</v>
      </c>
      <c r="B13" s="15"/>
      <c r="C13" s="11"/>
      <c r="D13" s="30"/>
      <c r="E13" s="33"/>
      <c r="F13" s="12"/>
      <c r="G13" s="12"/>
      <c r="H13" s="12"/>
      <c r="I13" s="12"/>
      <c r="J13" s="23"/>
      <c r="K13" s="13"/>
      <c r="L13" s="13"/>
      <c r="M13" s="3"/>
      <c r="N13" s="3"/>
      <c r="O13" s="3"/>
      <c r="P13" s="3"/>
      <c r="Q13" s="2"/>
    </row>
    <row r="14" spans="1:17" ht="56.25" customHeight="1">
      <c r="A14" s="13" t="s">
        <v>15</v>
      </c>
      <c r="B14" s="10"/>
      <c r="C14" s="11"/>
      <c r="D14" s="30"/>
      <c r="E14" s="33"/>
      <c r="F14" s="12"/>
      <c r="G14" s="12"/>
      <c r="H14" s="12"/>
      <c r="I14" s="11"/>
      <c r="J14" s="23"/>
      <c r="K14" s="13"/>
      <c r="L14" s="13"/>
      <c r="M14" s="3"/>
      <c r="N14" s="3"/>
      <c r="O14" s="3"/>
      <c r="P14" s="3"/>
      <c r="Q14" s="2"/>
    </row>
    <row r="15" spans="1:17" ht="52.5" customHeight="1">
      <c r="A15" s="13" t="s">
        <v>16</v>
      </c>
      <c r="B15" s="15"/>
      <c r="C15" s="11">
        <v>4.08</v>
      </c>
      <c r="D15" s="30">
        <f>C15/2948.2</f>
        <v>0.001383895258123601</v>
      </c>
      <c r="E15" s="33">
        <f>D15*2280.1</f>
        <v>3.155419578047623</v>
      </c>
      <c r="F15" s="12"/>
      <c r="G15" s="12"/>
      <c r="H15" s="35">
        <f>E15*131387.15</f>
        <v>414581.5854138797</v>
      </c>
      <c r="I15" s="11"/>
      <c r="J15" s="23"/>
      <c r="K15" s="13"/>
      <c r="L15" s="13"/>
      <c r="M15" s="3"/>
      <c r="N15" s="3"/>
      <c r="O15" s="3"/>
      <c r="P15" s="3"/>
      <c r="Q15" s="2"/>
    </row>
    <row r="16" spans="1:17" ht="52.5" customHeight="1">
      <c r="A16" s="24" t="s">
        <v>17</v>
      </c>
      <c r="B16" s="10"/>
      <c r="C16" s="11">
        <v>5.32</v>
      </c>
      <c r="D16" s="30">
        <f>C16/2948.2</f>
        <v>0.001804490875788617</v>
      </c>
      <c r="E16" s="33">
        <f>D16*2353.8</f>
        <v>4.2474106234312465</v>
      </c>
      <c r="F16" s="11"/>
      <c r="G16" s="11"/>
      <c r="H16" s="45">
        <f>E16*132221.38</f>
        <v>561598.4940567397</v>
      </c>
      <c r="I16" s="11"/>
      <c r="J16" s="23"/>
      <c r="K16" s="13"/>
      <c r="L16" s="13"/>
      <c r="M16" s="3"/>
      <c r="N16" s="3"/>
      <c r="O16" s="3"/>
      <c r="P16" s="3"/>
      <c r="Q16" s="2"/>
    </row>
    <row r="17" spans="1:17" ht="43.5" customHeight="1">
      <c r="A17" s="24" t="s">
        <v>18</v>
      </c>
      <c r="B17" s="15"/>
      <c r="C17" s="11">
        <v>16.48</v>
      </c>
      <c r="D17" s="30">
        <f>C17/2948.2</f>
        <v>0.005589851434773761</v>
      </c>
      <c r="E17" s="33">
        <f>D17*2402.6</f>
        <v>13.430177057187437</v>
      </c>
      <c r="F17" s="12"/>
      <c r="G17" s="12"/>
      <c r="H17" s="35">
        <f>E17*130950.18</f>
        <v>1758684.103070565</v>
      </c>
      <c r="I17" s="39"/>
      <c r="J17" s="23"/>
      <c r="K17" s="24"/>
      <c r="L17" s="13"/>
      <c r="M17" s="3"/>
      <c r="N17" s="3"/>
      <c r="O17" s="3"/>
      <c r="P17" s="3"/>
      <c r="Q17" s="2"/>
    </row>
    <row r="18" spans="1:17" ht="43.5" customHeight="1">
      <c r="A18" s="73" t="s">
        <v>31</v>
      </c>
      <c r="B18" s="74"/>
      <c r="C18" s="74"/>
      <c r="D18" s="75"/>
      <c r="E18" s="52">
        <f>SUM(E6:E17)</f>
        <v>46.02561766501594</v>
      </c>
      <c r="F18" s="55"/>
      <c r="G18" s="55"/>
      <c r="H18" s="56">
        <f>SUM(H6:H17)</f>
        <v>5219678.881995721</v>
      </c>
      <c r="I18" s="39"/>
      <c r="J18" s="23"/>
      <c r="K18" s="24"/>
      <c r="L18" s="13"/>
      <c r="M18" s="3"/>
      <c r="N18" s="3"/>
      <c r="O18" s="3"/>
      <c r="P18" s="3"/>
      <c r="Q18" s="2"/>
    </row>
    <row r="19" spans="1:17" ht="40.5" customHeight="1">
      <c r="A19" s="13" t="s">
        <v>19</v>
      </c>
      <c r="B19" s="10"/>
      <c r="C19" s="11">
        <v>13.41</v>
      </c>
      <c r="D19" s="30">
        <f>C19/2948.2</f>
        <v>0.0045485380910386</v>
      </c>
      <c r="E19" s="33">
        <f>D19*2463.4</f>
        <v>11.204868733464487</v>
      </c>
      <c r="F19" s="12"/>
      <c r="G19" s="12"/>
      <c r="H19" s="35">
        <f>E19*151095.48</f>
        <v>1693005.0196198088</v>
      </c>
      <c r="I19" s="12"/>
      <c r="J19" s="23"/>
      <c r="K19" s="24"/>
      <c r="L19" s="14"/>
      <c r="M19" s="3"/>
      <c r="N19" s="3"/>
      <c r="O19" s="3"/>
      <c r="P19" s="3"/>
      <c r="Q19" s="2"/>
    </row>
    <row r="20" spans="1:17" ht="57" customHeight="1">
      <c r="A20" s="76" t="s">
        <v>32</v>
      </c>
      <c r="B20" s="77"/>
      <c r="C20" s="77"/>
      <c r="D20" s="78"/>
      <c r="E20" s="52">
        <f>E18+E19</f>
        <v>57.23048639848043</v>
      </c>
      <c r="F20" s="53"/>
      <c r="G20" s="53"/>
      <c r="H20" s="54">
        <f>H18+H19</f>
        <v>6912683.901615529</v>
      </c>
      <c r="I20" s="42"/>
      <c r="J20" s="23"/>
      <c r="K20" s="24"/>
      <c r="L20" s="14"/>
      <c r="M20" s="3"/>
      <c r="N20" s="3"/>
      <c r="O20" s="3"/>
      <c r="P20" s="3"/>
      <c r="Q20" s="2"/>
    </row>
    <row r="21" spans="1:17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17"/>
      <c r="L21" s="17"/>
      <c r="M21" s="3"/>
      <c r="N21" s="3"/>
      <c r="O21" s="3"/>
      <c r="P21" s="3"/>
      <c r="Q21" s="2"/>
    </row>
    <row r="22" spans="1:17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17"/>
      <c r="L22" s="17"/>
      <c r="M22" s="3"/>
      <c r="N22" s="3"/>
      <c r="O22" s="3"/>
      <c r="P22" s="3"/>
      <c r="Q22" s="2"/>
    </row>
    <row r="23" spans="1:17" ht="36" customHeight="1">
      <c r="A23" s="70" t="s">
        <v>26</v>
      </c>
      <c r="B23" s="71"/>
      <c r="C23" s="71"/>
      <c r="D23" s="71"/>
      <c r="E23" s="71"/>
      <c r="F23" s="71"/>
      <c r="G23" s="71"/>
      <c r="H23" s="71"/>
      <c r="I23" s="3"/>
      <c r="J23" s="17"/>
      <c r="K23" s="17"/>
      <c r="L23" s="17"/>
      <c r="M23" s="3"/>
      <c r="N23" s="3"/>
      <c r="O23" s="3"/>
      <c r="P23" s="3"/>
      <c r="Q23" s="2"/>
    </row>
    <row r="24" spans="1:17" ht="18">
      <c r="A24" s="71"/>
      <c r="B24" s="71"/>
      <c r="C24" s="71"/>
      <c r="D24" s="71"/>
      <c r="E24" s="71"/>
      <c r="F24" s="71"/>
      <c r="G24" s="71"/>
      <c r="H24" s="71"/>
      <c r="I24" s="3"/>
      <c r="J24" s="3"/>
      <c r="K24" s="17"/>
      <c r="L24" s="17"/>
      <c r="M24" s="3"/>
      <c r="N24" s="3"/>
      <c r="O24" s="3"/>
      <c r="P24" s="3"/>
      <c r="Q24" s="2"/>
    </row>
    <row r="25" spans="1:17" ht="18">
      <c r="A25" s="71"/>
      <c r="B25" s="71"/>
      <c r="C25" s="71"/>
      <c r="D25" s="71"/>
      <c r="E25" s="71"/>
      <c r="F25" s="71"/>
      <c r="G25" s="71"/>
      <c r="H25" s="71"/>
      <c r="I25" s="3"/>
      <c r="J25" s="3"/>
      <c r="K25" s="17"/>
      <c r="L25" s="17"/>
      <c r="M25" s="3"/>
      <c r="N25" s="3"/>
      <c r="O25" s="3"/>
      <c r="P25" s="3"/>
      <c r="Q25" s="2"/>
    </row>
    <row r="26" spans="1:17" ht="18">
      <c r="A26" s="3"/>
      <c r="B26" s="3"/>
      <c r="C26" s="3"/>
      <c r="D26" s="3"/>
      <c r="E26" s="3"/>
      <c r="F26" s="3"/>
      <c r="G26" s="3"/>
      <c r="H26" s="3"/>
      <c r="I26" s="3"/>
      <c r="J26" s="3"/>
      <c r="K26" s="17"/>
      <c r="L26" s="17"/>
      <c r="M26" s="3"/>
      <c r="N26" s="3"/>
      <c r="O26" s="3"/>
      <c r="P26" s="3"/>
      <c r="Q26" s="2"/>
    </row>
    <row r="27" spans="1:17" ht="20.25">
      <c r="A27" s="72" t="s">
        <v>27</v>
      </c>
      <c r="B27" s="72"/>
      <c r="C27" s="72"/>
      <c r="D27" s="72"/>
      <c r="E27" s="72"/>
      <c r="F27" s="72"/>
      <c r="G27" s="72"/>
      <c r="H27" s="72"/>
      <c r="I27" s="31"/>
      <c r="J27" s="17"/>
      <c r="K27" s="17"/>
      <c r="L27" s="17"/>
      <c r="M27" s="3"/>
      <c r="N27" s="3"/>
      <c r="O27" s="3"/>
      <c r="P27" s="3"/>
      <c r="Q27" s="2"/>
    </row>
    <row r="28" spans="1:17" ht="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"/>
      <c r="N28" s="3"/>
      <c r="O28" s="3"/>
      <c r="P28" s="3"/>
      <c r="Q28" s="2"/>
    </row>
    <row r="29" spans="1:16" ht="18">
      <c r="A29" s="72" t="s">
        <v>25</v>
      </c>
      <c r="B29" s="72"/>
      <c r="C29" s="72"/>
      <c r="D29" s="72"/>
      <c r="E29" s="72"/>
      <c r="F29" s="72"/>
      <c r="G29" s="72"/>
      <c r="H29" s="72"/>
      <c r="I29" s="17"/>
      <c r="J29" s="17"/>
      <c r="K29" s="17"/>
      <c r="L29" s="17"/>
      <c r="M29" s="3"/>
      <c r="N29" s="3"/>
      <c r="O29" s="3"/>
      <c r="P29" s="3"/>
    </row>
    <row r="30" spans="1:16" ht="18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3"/>
      <c r="N30" s="3"/>
      <c r="O30" s="3"/>
      <c r="P30" s="3"/>
    </row>
    <row r="31" spans="1:16" ht="18">
      <c r="A31" s="72" t="s">
        <v>29</v>
      </c>
      <c r="B31" s="72"/>
      <c r="C31" s="72"/>
      <c r="D31" s="72"/>
      <c r="E31" s="72"/>
      <c r="F31" s="72"/>
      <c r="G31" s="72"/>
      <c r="H31" s="72"/>
      <c r="I31" s="17"/>
      <c r="J31" s="17"/>
      <c r="K31" s="17"/>
      <c r="L31" s="17"/>
      <c r="M31" s="3"/>
      <c r="N31" s="3"/>
      <c r="O31" s="3"/>
      <c r="P31" s="3"/>
    </row>
    <row r="32" spans="1:16" ht="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"/>
      <c r="N32" s="3"/>
      <c r="O32" s="3"/>
      <c r="P32" s="3"/>
    </row>
    <row r="33" spans="1:16" ht="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"/>
      <c r="N33" s="3"/>
      <c r="O33" s="3"/>
      <c r="P33" s="3"/>
    </row>
    <row r="34" spans="1:16" ht="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"/>
      <c r="N34" s="3"/>
      <c r="O34" s="3"/>
      <c r="P34" s="3"/>
    </row>
    <row r="35" spans="1:16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"/>
      <c r="N35" s="3"/>
      <c r="O35" s="3"/>
      <c r="P35" s="3"/>
    </row>
    <row r="36" spans="1:16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"/>
      <c r="N36" s="3"/>
      <c r="O36" s="3"/>
      <c r="P36" s="3"/>
    </row>
    <row r="37" spans="1:16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"/>
      <c r="N37" s="3"/>
      <c r="O37" s="3"/>
      <c r="P37" s="3"/>
    </row>
    <row r="38" spans="1:16" ht="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"/>
      <c r="N38" s="3"/>
      <c r="O38" s="3"/>
      <c r="P38" s="3"/>
    </row>
    <row r="39" spans="1:16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"/>
      <c r="N39" s="3"/>
      <c r="O39" s="3"/>
      <c r="P39" s="3"/>
    </row>
    <row r="40" spans="1:16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"/>
      <c r="N40" s="3"/>
      <c r="O40" s="3"/>
      <c r="P40" s="3"/>
    </row>
    <row r="41" spans="1:16" ht="33">
      <c r="A41" s="17"/>
      <c r="B41" s="25" t="s">
        <v>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"/>
      <c r="N41" s="3"/>
      <c r="O41" s="3"/>
      <c r="P41" s="3"/>
    </row>
    <row r="42" spans="1:16" ht="18">
      <c r="A42" s="17"/>
      <c r="B42" s="17">
        <v>10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"/>
      <c r="N42" s="3"/>
      <c r="O42" s="3"/>
      <c r="P42" s="3"/>
    </row>
    <row r="43" spans="1:16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"/>
      <c r="N43" s="3"/>
      <c r="O43" s="3"/>
      <c r="P43" s="3"/>
    </row>
    <row r="44" spans="1:16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"/>
      <c r="N44" s="3"/>
      <c r="O44" s="3"/>
      <c r="P44" s="3"/>
    </row>
    <row r="45" spans="1:16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"/>
      <c r="N45" s="3"/>
      <c r="O45" s="3"/>
      <c r="P45" s="3"/>
    </row>
    <row r="46" spans="1:16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"/>
      <c r="N46" s="3"/>
      <c r="O46" s="3"/>
      <c r="P46" s="3"/>
    </row>
    <row r="47" spans="1:16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"/>
      <c r="N47" s="3"/>
      <c r="O47" s="3"/>
      <c r="P47" s="3"/>
    </row>
    <row r="48" spans="1:16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"/>
      <c r="N48" s="3"/>
      <c r="O48" s="3"/>
      <c r="P48" s="3"/>
    </row>
    <row r="49" spans="1:16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"/>
      <c r="N49" s="3"/>
      <c r="O49" s="3"/>
      <c r="P49" s="3"/>
    </row>
    <row r="50" spans="1:16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3"/>
      <c r="N50" s="3"/>
      <c r="O50" s="3"/>
      <c r="P50" s="3"/>
    </row>
    <row r="51" spans="1:16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"/>
      <c r="N51" s="3"/>
      <c r="O51" s="3"/>
      <c r="P51" s="3"/>
    </row>
    <row r="52" spans="1:16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"/>
      <c r="N52" s="3"/>
      <c r="O52" s="3"/>
      <c r="P52" s="3"/>
    </row>
    <row r="53" spans="1:16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3"/>
      <c r="N53" s="3"/>
      <c r="O53" s="3"/>
      <c r="P53" s="3"/>
    </row>
    <row r="54" spans="1:16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"/>
      <c r="N54" s="3"/>
      <c r="O54" s="3"/>
      <c r="P54" s="3"/>
    </row>
    <row r="55" spans="1:16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"/>
      <c r="N55" s="3"/>
      <c r="O55" s="3"/>
      <c r="P55" s="3"/>
    </row>
    <row r="56" spans="1:16" ht="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"/>
      <c r="N56" s="3"/>
      <c r="O56" s="3"/>
      <c r="P56" s="3"/>
    </row>
    <row r="57" spans="1:16" ht="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3"/>
      <c r="N57" s="3"/>
      <c r="O57" s="3"/>
      <c r="P57" s="3"/>
    </row>
    <row r="58" spans="1:16" ht="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"/>
      <c r="N58" s="3"/>
      <c r="O58" s="3"/>
      <c r="P58" s="3"/>
    </row>
    <row r="59" spans="1:16" ht="1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3"/>
      <c r="N59" s="3"/>
      <c r="O59" s="3"/>
      <c r="P59" s="3"/>
    </row>
    <row r="60" spans="1:16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"/>
      <c r="N60" s="3"/>
      <c r="O60" s="3"/>
      <c r="P60" s="3"/>
    </row>
    <row r="61" spans="1:16" ht="1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3"/>
      <c r="N61" s="3"/>
      <c r="O61" s="3"/>
      <c r="P61" s="3"/>
    </row>
    <row r="62" spans="1:16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</sheetData>
  <sheetProtection/>
  <mergeCells count="7">
    <mergeCell ref="A1:K1"/>
    <mergeCell ref="A23:H25"/>
    <mergeCell ref="A27:H27"/>
    <mergeCell ref="A29:H29"/>
    <mergeCell ref="A31:H31"/>
    <mergeCell ref="A18:D18"/>
    <mergeCell ref="A20:D20"/>
  </mergeCells>
  <printOptions/>
  <pageMargins left="0.5118110236220472" right="0.35433070866141736" top="0.4724409448818898" bottom="0.5905511811023623" header="0.1968503937007874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1"/>
  <sheetViews>
    <sheetView view="pageBreakPreview" zoomScale="75" zoomScaleSheetLayoutView="75" workbookViewId="0" topLeftCell="A16">
      <selection activeCell="D11" sqref="D11"/>
    </sheetView>
  </sheetViews>
  <sheetFormatPr defaultColWidth="9.00390625" defaultRowHeight="12.75"/>
  <cols>
    <col min="1" max="1" width="24.125" style="0" customWidth="1"/>
    <col min="2" max="2" width="35.875" style="0" hidden="1" customWidth="1"/>
    <col min="3" max="3" width="23.375" style="0" customWidth="1"/>
    <col min="4" max="4" width="26.375" style="0" customWidth="1"/>
    <col min="5" max="5" width="34.375" style="0" customWidth="1"/>
    <col min="6" max="7" width="27.00390625" style="0" hidden="1" customWidth="1"/>
    <col min="8" max="8" width="36.375" style="0" customWidth="1"/>
    <col min="9" max="9" width="41.125" style="0" hidden="1" customWidth="1"/>
    <col min="10" max="10" width="18.75390625" style="0" hidden="1" customWidth="1"/>
    <col min="11" max="11" width="31.125" style="0" hidden="1" customWidth="1"/>
    <col min="12" max="12" width="38.875" style="0" hidden="1" customWidth="1"/>
  </cols>
  <sheetData>
    <row r="1" spans="1:17" ht="69" customHeight="1">
      <c r="A1" s="68" t="s">
        <v>30</v>
      </c>
      <c r="B1" s="68"/>
      <c r="C1" s="68"/>
      <c r="D1" s="68"/>
      <c r="E1" s="68"/>
      <c r="F1" s="68"/>
      <c r="G1" s="68"/>
      <c r="H1" s="68"/>
      <c r="I1" s="50"/>
      <c r="J1" s="50"/>
      <c r="K1" s="50"/>
      <c r="L1" s="1"/>
      <c r="M1" s="1"/>
      <c r="N1" s="1"/>
      <c r="O1" s="3"/>
      <c r="P1" s="3"/>
      <c r="Q1" s="2"/>
    </row>
    <row r="2" spans="1:17" ht="26.25">
      <c r="A2" s="1"/>
      <c r="B2" s="4"/>
      <c r="C2" s="5"/>
      <c r="D2" s="5"/>
      <c r="E2" s="6"/>
      <c r="I2" s="6"/>
      <c r="J2" s="38"/>
      <c r="K2" s="5"/>
      <c r="L2" s="1"/>
      <c r="M2" s="1"/>
      <c r="N2" s="1"/>
      <c r="O2" s="3"/>
      <c r="P2" s="3"/>
      <c r="Q2" s="2"/>
    </row>
    <row r="3" spans="1:17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1"/>
      <c r="O3" s="3"/>
      <c r="P3" s="3"/>
      <c r="Q3" s="2"/>
    </row>
    <row r="4" spans="1:17" ht="126" customHeight="1" thickBot="1">
      <c r="A4" s="7"/>
      <c r="B4" s="8" t="s">
        <v>2</v>
      </c>
      <c r="C4" s="8" t="s">
        <v>21</v>
      </c>
      <c r="D4" s="8" t="s">
        <v>23</v>
      </c>
      <c r="E4" s="8" t="s">
        <v>22</v>
      </c>
      <c r="F4" s="7" t="s">
        <v>5</v>
      </c>
      <c r="G4" s="8" t="s">
        <v>24</v>
      </c>
      <c r="H4" s="8" t="s">
        <v>20</v>
      </c>
      <c r="I4" s="8"/>
      <c r="J4" s="8" t="s">
        <v>3</v>
      </c>
      <c r="K4" s="9" t="s">
        <v>0</v>
      </c>
      <c r="L4" s="7" t="s">
        <v>1</v>
      </c>
      <c r="M4" s="3"/>
      <c r="N4" s="3"/>
      <c r="O4" s="3"/>
      <c r="P4" s="3"/>
      <c r="Q4" s="2"/>
    </row>
    <row r="5" spans="1:17" ht="21" customHeight="1" thickBot="1">
      <c r="A5" s="44">
        <v>1</v>
      </c>
      <c r="B5" s="48"/>
      <c r="C5" s="49">
        <v>2</v>
      </c>
      <c r="D5" s="49">
        <v>3</v>
      </c>
      <c r="E5" s="49">
        <v>4</v>
      </c>
      <c r="F5" s="44"/>
      <c r="G5" s="49">
        <v>5</v>
      </c>
      <c r="H5" s="49">
        <v>5</v>
      </c>
      <c r="I5" s="29"/>
      <c r="J5" s="26"/>
      <c r="K5" s="9"/>
      <c r="L5" s="7"/>
      <c r="M5" s="3"/>
      <c r="N5" s="3"/>
      <c r="O5" s="3"/>
      <c r="P5" s="3"/>
      <c r="Q5" s="2"/>
    </row>
    <row r="6" spans="1:17" ht="52.5" customHeight="1">
      <c r="A6" s="21" t="s">
        <v>7</v>
      </c>
      <c r="B6" s="27"/>
      <c r="C6" s="20">
        <v>7.72</v>
      </c>
      <c r="D6" s="28">
        <f>C6/1002.2</f>
        <v>0.007703053282777888</v>
      </c>
      <c r="E6" s="32">
        <f>D6*(583.65+115.4)</f>
        <v>5.384819397325883</v>
      </c>
      <c r="F6" s="18"/>
      <c r="G6" s="18"/>
      <c r="H6" s="36">
        <f>E6*95160.27</f>
        <v>512420.8677507683</v>
      </c>
      <c r="I6" s="12"/>
      <c r="J6" s="23"/>
      <c r="K6" s="19"/>
      <c r="L6" s="22"/>
      <c r="M6" s="3"/>
      <c r="N6" s="3"/>
      <c r="O6" s="3"/>
      <c r="P6" s="3"/>
      <c r="Q6" s="2"/>
    </row>
    <row r="7" spans="1:17" ht="52.5" customHeight="1">
      <c r="A7" s="21" t="s">
        <v>8</v>
      </c>
      <c r="B7" s="15"/>
      <c r="C7" s="11">
        <v>2.21</v>
      </c>
      <c r="D7" s="30">
        <f>C7/1002.2</f>
        <v>0.002205148672919577</v>
      </c>
      <c r="E7" s="33">
        <f>D7*(573.16+115.4)</f>
        <v>1.5183771702255038</v>
      </c>
      <c r="F7" s="12"/>
      <c r="G7" s="12"/>
      <c r="H7" s="35">
        <f>E7*100620.58</f>
        <v>152779.99152684893</v>
      </c>
      <c r="I7" s="11"/>
      <c r="J7" s="23"/>
      <c r="K7" s="21"/>
      <c r="L7" s="40"/>
      <c r="M7" s="3"/>
      <c r="N7" s="3"/>
      <c r="O7" s="3"/>
      <c r="P7" s="3"/>
      <c r="Q7" s="2"/>
    </row>
    <row r="8" spans="1:17" ht="52.5" customHeight="1">
      <c r="A8" s="21" t="s">
        <v>9</v>
      </c>
      <c r="B8" s="15"/>
      <c r="C8" s="11">
        <v>6.38</v>
      </c>
      <c r="D8" s="30">
        <f>C8/1002.2</f>
        <v>0.0063659948114148865</v>
      </c>
      <c r="E8" s="33">
        <f>D8*(553.96+115.4)</f>
        <v>4.261142286968669</v>
      </c>
      <c r="F8" s="12"/>
      <c r="G8" s="12"/>
      <c r="H8" s="35">
        <f>E8*107588.27</f>
        <v>458448.92687880265</v>
      </c>
      <c r="I8" s="11"/>
      <c r="J8" s="23"/>
      <c r="K8" s="21"/>
      <c r="L8" s="40"/>
      <c r="M8" s="3"/>
      <c r="N8" s="3"/>
      <c r="O8" s="3"/>
      <c r="P8" s="3"/>
      <c r="Q8" s="2"/>
    </row>
    <row r="9" spans="1:17" ht="52.5" customHeight="1">
      <c r="A9" s="21" t="s">
        <v>10</v>
      </c>
      <c r="B9" s="15"/>
      <c r="C9" s="11">
        <v>6.46</v>
      </c>
      <c r="D9" s="30">
        <f aca="true" t="shared" si="0" ref="D9:D14">C9/1002.2</f>
        <v>0.006445819197764917</v>
      </c>
      <c r="E9" s="33">
        <f>D9*(543.66+115.4)</f>
        <v>4.248181600478945</v>
      </c>
      <c r="F9" s="12"/>
      <c r="G9" s="12"/>
      <c r="H9" s="35">
        <f>E9*107028.14</f>
        <v>454674.97508148465</v>
      </c>
      <c r="I9" s="11"/>
      <c r="J9" s="23"/>
      <c r="K9" s="21"/>
      <c r="L9" s="40"/>
      <c r="M9" s="3"/>
      <c r="N9" s="3"/>
      <c r="O9" s="3"/>
      <c r="P9" s="3"/>
      <c r="Q9" s="2"/>
    </row>
    <row r="10" spans="1:17" ht="52.5" customHeight="1">
      <c r="A10" s="21" t="s">
        <v>11</v>
      </c>
      <c r="B10" s="15"/>
      <c r="C10" s="11">
        <v>1.96</v>
      </c>
      <c r="D10" s="30">
        <f t="shared" si="0"/>
        <v>0.001955697465575733</v>
      </c>
      <c r="E10" s="33">
        <f>D10*(448.1+115.4)</f>
        <v>1.1020355218519255</v>
      </c>
      <c r="F10" s="12"/>
      <c r="G10" s="12"/>
      <c r="H10" s="35">
        <f>E10*108247.25</f>
        <v>119292.31464278584</v>
      </c>
      <c r="I10" s="11"/>
      <c r="J10" s="23"/>
      <c r="K10" s="21"/>
      <c r="L10" s="40"/>
      <c r="M10" s="3"/>
      <c r="N10" s="3"/>
      <c r="O10" s="3"/>
      <c r="P10" s="3"/>
      <c r="Q10" s="2"/>
    </row>
    <row r="11" spans="1:17" ht="52.5" customHeight="1">
      <c r="A11" s="21" t="s">
        <v>12</v>
      </c>
      <c r="B11" s="15"/>
      <c r="C11" s="11">
        <v>2.16</v>
      </c>
      <c r="D11" s="30">
        <f t="shared" si="0"/>
        <v>0.0021552584314508084</v>
      </c>
      <c r="E11" s="33">
        <f>D11*(430.5+115.4)</f>
        <v>1.1765555777289962</v>
      </c>
      <c r="F11" s="12"/>
      <c r="G11" s="12"/>
      <c r="H11" s="35">
        <f>E11*108906.22</f>
        <v>128134.22059038117</v>
      </c>
      <c r="I11" s="11"/>
      <c r="J11" s="23"/>
      <c r="K11" s="21"/>
      <c r="L11" s="40"/>
      <c r="M11" s="3"/>
      <c r="N11" s="3"/>
      <c r="O11" s="3"/>
      <c r="P11" s="3"/>
      <c r="Q11" s="2"/>
    </row>
    <row r="12" spans="1:17" ht="53.25" customHeight="1">
      <c r="A12" s="24" t="s">
        <v>13</v>
      </c>
      <c r="B12" s="10"/>
      <c r="C12" s="11">
        <v>3.44</v>
      </c>
      <c r="D12" s="30">
        <f t="shared" si="0"/>
        <v>0.003432448613051287</v>
      </c>
      <c r="E12" s="33">
        <f>D12*(483.9+115.4)</f>
        <v>2.057066453801636</v>
      </c>
      <c r="F12" s="12"/>
      <c r="G12" s="12"/>
      <c r="H12" s="35">
        <f>E12*107456.47</f>
        <v>221045.0996809419</v>
      </c>
      <c r="I12" s="12"/>
      <c r="J12" s="23"/>
      <c r="K12" s="13"/>
      <c r="L12" s="13"/>
      <c r="M12" s="3"/>
      <c r="N12" s="3"/>
      <c r="O12" s="3"/>
      <c r="P12" s="3"/>
      <c r="Q12" s="2"/>
    </row>
    <row r="13" spans="1:17" ht="49.5" customHeight="1">
      <c r="A13" s="24" t="s">
        <v>14</v>
      </c>
      <c r="B13" s="15"/>
      <c r="C13" s="11">
        <v>2.17</v>
      </c>
      <c r="D13" s="30">
        <f t="shared" si="0"/>
        <v>0.002165236479744562</v>
      </c>
      <c r="E13" s="33">
        <f>D13*(536.4+115.4)</f>
        <v>1.4113011374975053</v>
      </c>
      <c r="F13" s="12"/>
      <c r="G13" s="12"/>
      <c r="H13" s="35">
        <f>E13*117502.73</f>
        <v>165831.73650806223</v>
      </c>
      <c r="I13" s="12"/>
      <c r="J13" s="23"/>
      <c r="K13" s="13"/>
      <c r="L13" s="13"/>
      <c r="M13" s="3"/>
      <c r="N13" s="3"/>
      <c r="O13" s="3"/>
      <c r="P13" s="3"/>
      <c r="Q13" s="2"/>
    </row>
    <row r="14" spans="1:17" ht="56.25" customHeight="1">
      <c r="A14" s="13" t="s">
        <v>15</v>
      </c>
      <c r="B14" s="10"/>
      <c r="C14" s="11">
        <v>1.68</v>
      </c>
      <c r="D14" s="30">
        <f t="shared" si="0"/>
        <v>0.0016763121133506285</v>
      </c>
      <c r="E14" s="33">
        <f>D14*(623.1+115.4)</f>
        <v>1.237956495709439</v>
      </c>
      <c r="F14" s="12"/>
      <c r="G14" s="12"/>
      <c r="H14" s="35">
        <f>E14*131347.43</f>
        <v>162602.40416324083</v>
      </c>
      <c r="I14" s="11"/>
      <c r="J14" s="23"/>
      <c r="K14" s="13"/>
      <c r="L14" s="13"/>
      <c r="M14" s="3"/>
      <c r="N14" s="3"/>
      <c r="O14" s="3"/>
      <c r="P14" s="3"/>
      <c r="Q14" s="2"/>
    </row>
    <row r="15" spans="1:17" ht="52.5" customHeight="1">
      <c r="A15" s="13" t="s">
        <v>16</v>
      </c>
      <c r="B15" s="15"/>
      <c r="C15" s="11">
        <v>9.41</v>
      </c>
      <c r="D15" s="30">
        <f>C15/1002.2</f>
        <v>0.009389343444422271</v>
      </c>
      <c r="E15" s="33">
        <f>D15*(614.16+115.4)</f>
        <v>6.850089403312712</v>
      </c>
      <c r="F15" s="12"/>
      <c r="G15" s="12"/>
      <c r="H15" s="35">
        <f>E15*131387.15</f>
        <v>900013.7239464577</v>
      </c>
      <c r="I15" s="11"/>
      <c r="J15" s="23"/>
      <c r="K15" s="13"/>
      <c r="L15" s="13"/>
      <c r="M15" s="3"/>
      <c r="N15" s="3"/>
      <c r="O15" s="3"/>
      <c r="P15" s="3"/>
      <c r="Q15" s="2"/>
    </row>
    <row r="16" spans="1:17" ht="52.5" customHeight="1">
      <c r="A16" s="24" t="s">
        <v>17</v>
      </c>
      <c r="B16" s="10"/>
      <c r="C16" s="11">
        <v>12.5</v>
      </c>
      <c r="D16" s="30">
        <f>C16/1002.2</f>
        <v>0.012472560367192177</v>
      </c>
      <c r="E16" s="33">
        <f>D16*(649.96+115.4)</f>
        <v>9.545998802634205</v>
      </c>
      <c r="F16" s="11"/>
      <c r="G16" s="11"/>
      <c r="H16" s="45">
        <f>E16*132221.38</f>
        <v>1262185.1351626422</v>
      </c>
      <c r="I16" s="11"/>
      <c r="J16" s="23"/>
      <c r="K16" s="13"/>
      <c r="L16" s="13"/>
      <c r="M16" s="3"/>
      <c r="N16" s="3"/>
      <c r="O16" s="3"/>
      <c r="P16" s="3"/>
      <c r="Q16" s="2"/>
    </row>
    <row r="17" spans="1:17" ht="43.5" customHeight="1">
      <c r="A17" s="24" t="s">
        <v>18</v>
      </c>
      <c r="B17" s="15"/>
      <c r="C17" s="11">
        <v>17.88</v>
      </c>
      <c r="D17" s="30">
        <f>C17/1002.2</f>
        <v>0.017840750349231688</v>
      </c>
      <c r="E17" s="33">
        <f>D17*(681.76+115.4)</f>
        <v>14.221932548393532</v>
      </c>
      <c r="F17" s="12"/>
      <c r="G17" s="12"/>
      <c r="H17" s="35">
        <f>E17*130950.18</f>
        <v>1862364.6271599915</v>
      </c>
      <c r="I17" s="39"/>
      <c r="J17" s="23"/>
      <c r="K17" s="24"/>
      <c r="L17" s="13"/>
      <c r="M17" s="3"/>
      <c r="N17" s="3"/>
      <c r="O17" s="3"/>
      <c r="P17" s="3"/>
      <c r="Q17" s="2"/>
    </row>
    <row r="18" spans="1:17" ht="43.5" customHeight="1">
      <c r="A18" s="73" t="s">
        <v>31</v>
      </c>
      <c r="B18" s="74"/>
      <c r="C18" s="74"/>
      <c r="D18" s="75"/>
      <c r="E18" s="52">
        <f>SUM(E6:E17)</f>
        <v>53.01545639592896</v>
      </c>
      <c r="F18" s="55"/>
      <c r="G18" s="55"/>
      <c r="H18" s="56">
        <f>SUM(H6:H17)</f>
        <v>6399794.023092408</v>
      </c>
      <c r="I18" s="39"/>
      <c r="J18" s="23"/>
      <c r="K18" s="24"/>
      <c r="L18" s="13"/>
      <c r="M18" s="3"/>
      <c r="N18" s="3"/>
      <c r="O18" s="3"/>
      <c r="P18" s="3"/>
      <c r="Q18" s="2"/>
    </row>
    <row r="19" spans="1:17" ht="40.5" customHeight="1">
      <c r="A19" s="13" t="s">
        <v>19</v>
      </c>
      <c r="B19" s="10"/>
      <c r="C19" s="11">
        <v>21.07</v>
      </c>
      <c r="D19" s="30">
        <f>C19/1002.2</f>
        <v>0.021023747754939134</v>
      </c>
      <c r="E19" s="33">
        <f>D19*(681.76+115.4)</f>
        <v>16.75929076032728</v>
      </c>
      <c r="F19" s="12"/>
      <c r="G19" s="12"/>
      <c r="H19" s="35">
        <f>E19*151095.48</f>
        <v>2532253.0818912154</v>
      </c>
      <c r="I19" s="12"/>
      <c r="J19" s="23"/>
      <c r="K19" s="24"/>
      <c r="L19" s="14"/>
      <c r="M19" s="3"/>
      <c r="N19" s="3"/>
      <c r="O19" s="3"/>
      <c r="P19" s="3"/>
      <c r="Q19" s="2"/>
    </row>
    <row r="20" spans="1:17" ht="57" customHeight="1">
      <c r="A20" s="76" t="s">
        <v>32</v>
      </c>
      <c r="B20" s="77"/>
      <c r="C20" s="77"/>
      <c r="D20" s="78"/>
      <c r="E20" s="52">
        <f>E18+E19</f>
        <v>69.77474715625624</v>
      </c>
      <c r="F20" s="53"/>
      <c r="G20" s="53"/>
      <c r="H20" s="54">
        <f>H18+H19</f>
        <v>8932047.104983624</v>
      </c>
      <c r="I20" s="42"/>
      <c r="J20" s="23"/>
      <c r="K20" s="24"/>
      <c r="L20" s="14"/>
      <c r="M20" s="3"/>
      <c r="N20" s="3"/>
      <c r="O20" s="3"/>
      <c r="P20" s="3"/>
      <c r="Q20" s="2"/>
    </row>
    <row r="21" spans="1:17" ht="57" customHeight="1">
      <c r="A21" s="41"/>
      <c r="B21" s="16"/>
      <c r="C21" s="26"/>
      <c r="D21" s="26"/>
      <c r="E21" s="34"/>
      <c r="F21" s="26"/>
      <c r="G21" s="26"/>
      <c r="H21" s="46"/>
      <c r="I21" s="47"/>
      <c r="J21" s="26"/>
      <c r="K21" s="37"/>
      <c r="L21" s="41"/>
      <c r="M21" s="3"/>
      <c r="N21" s="3"/>
      <c r="O21" s="3"/>
      <c r="P21" s="3"/>
      <c r="Q21" s="2"/>
    </row>
    <row r="22" spans="1:17" ht="18">
      <c r="A22" s="70" t="s">
        <v>28</v>
      </c>
      <c r="B22" s="71"/>
      <c r="C22" s="71"/>
      <c r="D22" s="71"/>
      <c r="E22" s="71"/>
      <c r="F22" s="71"/>
      <c r="G22" s="71"/>
      <c r="H22" s="71"/>
      <c r="I22" s="3"/>
      <c r="J22" s="3"/>
      <c r="K22" s="17"/>
      <c r="L22" s="17"/>
      <c r="M22" s="3"/>
      <c r="N22" s="3"/>
      <c r="O22" s="3"/>
      <c r="P22" s="3"/>
      <c r="Q22" s="2"/>
    </row>
    <row r="23" spans="1:17" ht="18">
      <c r="A23" s="71"/>
      <c r="B23" s="71"/>
      <c r="C23" s="71"/>
      <c r="D23" s="71"/>
      <c r="E23" s="71"/>
      <c r="F23" s="71"/>
      <c r="G23" s="71"/>
      <c r="H23" s="71"/>
      <c r="I23" s="3"/>
      <c r="J23" s="3"/>
      <c r="K23" s="17"/>
      <c r="L23" s="17"/>
      <c r="M23" s="3"/>
      <c r="N23" s="3"/>
      <c r="O23" s="3"/>
      <c r="P23" s="3"/>
      <c r="Q23" s="2"/>
    </row>
    <row r="24" spans="1:16" ht="18">
      <c r="A24" s="71"/>
      <c r="B24" s="71"/>
      <c r="C24" s="71"/>
      <c r="D24" s="71"/>
      <c r="E24" s="71"/>
      <c r="F24" s="71"/>
      <c r="G24" s="71"/>
      <c r="H24" s="71"/>
      <c r="I24" s="17"/>
      <c r="J24" s="17"/>
      <c r="K24" s="17"/>
      <c r="L24" s="17"/>
      <c r="M24" s="3"/>
      <c r="N24" s="3"/>
      <c r="O24" s="3"/>
      <c r="P24" s="3"/>
    </row>
    <row r="25" spans="1:16" ht="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"/>
      <c r="N25" s="3"/>
      <c r="O25" s="3"/>
      <c r="P25" s="3"/>
    </row>
    <row r="26" spans="1:16" ht="35.25" customHeight="1">
      <c r="A26" s="72" t="s">
        <v>33</v>
      </c>
      <c r="B26" s="72"/>
      <c r="C26" s="72"/>
      <c r="D26" s="72"/>
      <c r="E26" s="72"/>
      <c r="F26" s="72"/>
      <c r="G26" s="72"/>
      <c r="H26" s="72"/>
      <c r="I26" s="17"/>
      <c r="J26" s="17"/>
      <c r="K26" s="17"/>
      <c r="L26" s="17"/>
      <c r="M26" s="3"/>
      <c r="N26" s="3"/>
      <c r="O26" s="3"/>
      <c r="P26" s="3"/>
    </row>
    <row r="27" spans="1:16" ht="1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"/>
      <c r="N27" s="3"/>
      <c r="O27" s="3"/>
      <c r="P27" s="3"/>
    </row>
    <row r="28" spans="1:16" ht="23.25" customHeight="1">
      <c r="A28" s="72" t="s">
        <v>25</v>
      </c>
      <c r="B28" s="72"/>
      <c r="C28" s="72"/>
      <c r="D28" s="72"/>
      <c r="E28" s="72"/>
      <c r="F28" s="72"/>
      <c r="G28" s="72"/>
      <c r="H28" s="72"/>
      <c r="I28" s="17"/>
      <c r="J28" s="17"/>
      <c r="K28" s="17"/>
      <c r="L28" s="17"/>
      <c r="M28" s="3"/>
      <c r="N28" s="3"/>
      <c r="O28" s="3"/>
      <c r="P28" s="3"/>
    </row>
    <row r="29" spans="1:16" ht="23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"/>
      <c r="N29" s="3"/>
      <c r="O29" s="3"/>
      <c r="P29" s="3"/>
    </row>
    <row r="30" spans="1:16" ht="24.75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17"/>
      <c r="J30" s="17"/>
      <c r="K30" s="17"/>
      <c r="L30" s="17"/>
      <c r="M30" s="3"/>
      <c r="N30" s="3"/>
      <c r="O30" s="3"/>
      <c r="P30" s="3"/>
    </row>
    <row r="31" spans="1:16" ht="1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3"/>
      <c r="N31" s="3"/>
      <c r="O31" s="3"/>
      <c r="P31" s="3"/>
    </row>
    <row r="32" spans="1:16" ht="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"/>
      <c r="N32" s="3"/>
      <c r="O32" s="3"/>
      <c r="P32" s="3"/>
    </row>
    <row r="33" spans="1:16" ht="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"/>
      <c r="N33" s="3"/>
      <c r="O33" s="3"/>
      <c r="P33" s="3"/>
    </row>
    <row r="34" spans="1:16" ht="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"/>
      <c r="N34" s="3"/>
      <c r="O34" s="3"/>
      <c r="P34" s="3"/>
    </row>
    <row r="35" spans="1:16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"/>
      <c r="N35" s="3"/>
      <c r="O35" s="3"/>
      <c r="P35" s="3"/>
    </row>
    <row r="36" spans="1:16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"/>
      <c r="N36" s="3"/>
      <c r="O36" s="3"/>
      <c r="P36" s="3"/>
    </row>
    <row r="37" spans="1:16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"/>
      <c r="N37" s="3"/>
      <c r="O37" s="3"/>
      <c r="P37" s="3"/>
    </row>
    <row r="38" spans="1:16" ht="33">
      <c r="A38" s="17"/>
      <c r="B38" s="25" t="s">
        <v>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"/>
      <c r="N38" s="3"/>
      <c r="O38" s="3"/>
      <c r="P38" s="3"/>
    </row>
    <row r="39" spans="1:16" ht="18">
      <c r="A39" s="17"/>
      <c r="B39" s="17">
        <v>10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"/>
      <c r="N39" s="3"/>
      <c r="O39" s="3"/>
      <c r="P39" s="3"/>
    </row>
    <row r="40" spans="1:16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"/>
      <c r="N40" s="3"/>
      <c r="O40" s="3"/>
      <c r="P40" s="3"/>
    </row>
    <row r="41" spans="1:16" ht="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"/>
      <c r="N41" s="3"/>
      <c r="O41" s="3"/>
      <c r="P41" s="3"/>
    </row>
    <row r="42" spans="1:16" ht="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"/>
      <c r="N42" s="3"/>
      <c r="O42" s="3"/>
      <c r="P42" s="3"/>
    </row>
    <row r="43" spans="1:16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"/>
      <c r="N43" s="3"/>
      <c r="O43" s="3"/>
      <c r="P43" s="3"/>
    </row>
    <row r="44" spans="1:16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"/>
      <c r="N44" s="3"/>
      <c r="O44" s="3"/>
      <c r="P44" s="3"/>
    </row>
    <row r="45" spans="1:16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"/>
      <c r="N45" s="3"/>
      <c r="O45" s="3"/>
      <c r="P45" s="3"/>
    </row>
    <row r="46" spans="1:16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"/>
      <c r="N46" s="3"/>
      <c r="O46" s="3"/>
      <c r="P46" s="3"/>
    </row>
    <row r="47" spans="1:16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"/>
      <c r="N47" s="3"/>
      <c r="O47" s="3"/>
      <c r="P47" s="3"/>
    </row>
    <row r="48" spans="1:16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"/>
      <c r="N48" s="3"/>
      <c r="O48" s="3"/>
      <c r="P48" s="3"/>
    </row>
    <row r="49" spans="1:16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"/>
      <c r="N49" s="3"/>
      <c r="O49" s="3"/>
      <c r="P49" s="3"/>
    </row>
    <row r="50" spans="1:16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3"/>
      <c r="N50" s="3"/>
      <c r="O50" s="3"/>
      <c r="P50" s="3"/>
    </row>
    <row r="51" spans="1:16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"/>
      <c r="N51" s="3"/>
      <c r="O51" s="3"/>
      <c r="P51" s="3"/>
    </row>
    <row r="52" spans="1:16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"/>
      <c r="N52" s="3"/>
      <c r="O52" s="3"/>
      <c r="P52" s="3"/>
    </row>
    <row r="53" spans="1:16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3"/>
      <c r="N53" s="3"/>
      <c r="O53" s="3"/>
      <c r="P53" s="3"/>
    </row>
    <row r="54" spans="1:16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"/>
      <c r="N54" s="3"/>
      <c r="O54" s="3"/>
      <c r="P54" s="3"/>
    </row>
    <row r="55" spans="1:16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"/>
      <c r="N55" s="3"/>
      <c r="O55" s="3"/>
      <c r="P55" s="3"/>
    </row>
    <row r="56" spans="1:16" ht="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"/>
      <c r="N56" s="3"/>
      <c r="O56" s="3"/>
      <c r="P56" s="3"/>
    </row>
    <row r="57" spans="1:16" ht="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3"/>
      <c r="N57" s="3"/>
      <c r="O57" s="3"/>
      <c r="P57" s="3"/>
    </row>
    <row r="58" spans="1:16" ht="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"/>
      <c r="N58" s="3"/>
      <c r="O58" s="3"/>
      <c r="P58" s="3"/>
    </row>
    <row r="59" spans="1:16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</sheetData>
  <sheetProtection/>
  <mergeCells count="7">
    <mergeCell ref="A22:H24"/>
    <mergeCell ref="A26:H26"/>
    <mergeCell ref="A28:H28"/>
    <mergeCell ref="A30:H30"/>
    <mergeCell ref="A1:H1"/>
    <mergeCell ref="A18:D18"/>
    <mergeCell ref="A20:D20"/>
  </mergeCells>
  <printOptions/>
  <pageMargins left="0.5118110236220472" right="0.35433070866141736" top="0.4724409448818898" bottom="0.5905511811023623" header="0.1968503937007874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1"/>
  <sheetViews>
    <sheetView view="pageBreakPreview" zoomScale="75" zoomScaleSheetLayoutView="75" workbookViewId="0" topLeftCell="A7">
      <selection activeCell="E17" sqref="E17"/>
    </sheetView>
  </sheetViews>
  <sheetFormatPr defaultColWidth="9.00390625" defaultRowHeight="12.75"/>
  <cols>
    <col min="1" max="1" width="24.125" style="0" customWidth="1"/>
    <col min="2" max="2" width="35.875" style="0" hidden="1" customWidth="1"/>
    <col min="3" max="3" width="23.375" style="0" customWidth="1"/>
    <col min="4" max="4" width="26.375" style="0" customWidth="1"/>
    <col min="5" max="5" width="34.375" style="0" customWidth="1"/>
    <col min="6" max="7" width="27.00390625" style="0" hidden="1" customWidth="1"/>
    <col min="8" max="8" width="36.375" style="0" customWidth="1"/>
    <col min="9" max="9" width="41.125" style="0" hidden="1" customWidth="1"/>
    <col min="10" max="10" width="18.75390625" style="0" hidden="1" customWidth="1"/>
    <col min="11" max="11" width="31.125" style="0" hidden="1" customWidth="1"/>
    <col min="12" max="12" width="38.875" style="0" hidden="1" customWidth="1"/>
  </cols>
  <sheetData>
    <row r="1" spans="1:17" ht="69" customHeight="1">
      <c r="A1" s="68" t="s">
        <v>34</v>
      </c>
      <c r="B1" s="68"/>
      <c r="C1" s="68"/>
      <c r="D1" s="68"/>
      <c r="E1" s="68"/>
      <c r="F1" s="68"/>
      <c r="G1" s="68"/>
      <c r="H1" s="68"/>
      <c r="I1" s="50"/>
      <c r="J1" s="50"/>
      <c r="K1" s="50"/>
      <c r="L1" s="1"/>
      <c r="M1" s="1"/>
      <c r="N1" s="1"/>
      <c r="O1" s="3"/>
      <c r="P1" s="3"/>
      <c r="Q1" s="2"/>
    </row>
    <row r="2" spans="1:17" ht="26.25">
      <c r="A2" s="1"/>
      <c r="B2" s="4"/>
      <c r="C2" s="5"/>
      <c r="D2" s="5"/>
      <c r="E2" s="6"/>
      <c r="I2" s="6"/>
      <c r="J2" s="38"/>
      <c r="K2" s="5"/>
      <c r="L2" s="1"/>
      <c r="M2" s="1"/>
      <c r="N2" s="1"/>
      <c r="O2" s="3"/>
      <c r="P2" s="3"/>
      <c r="Q2" s="2"/>
    </row>
    <row r="3" spans="1:17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1"/>
      <c r="O3" s="3"/>
      <c r="P3" s="3"/>
      <c r="Q3" s="2"/>
    </row>
    <row r="4" spans="1:17" ht="126" customHeight="1" thickBot="1">
      <c r="A4" s="7"/>
      <c r="B4" s="8" t="s">
        <v>2</v>
      </c>
      <c r="C4" s="8" t="s">
        <v>21</v>
      </c>
      <c r="D4" s="8" t="s">
        <v>23</v>
      </c>
      <c r="E4" s="8" t="s">
        <v>22</v>
      </c>
      <c r="F4" s="7" t="s">
        <v>5</v>
      </c>
      <c r="G4" s="8" t="s">
        <v>24</v>
      </c>
      <c r="H4" s="8" t="s">
        <v>20</v>
      </c>
      <c r="I4" s="8"/>
      <c r="J4" s="8" t="s">
        <v>3</v>
      </c>
      <c r="K4" s="9" t="s">
        <v>0</v>
      </c>
      <c r="L4" s="7" t="s">
        <v>1</v>
      </c>
      <c r="M4" s="3"/>
      <c r="N4" s="3"/>
      <c r="O4" s="3"/>
      <c r="P4" s="3"/>
      <c r="Q4" s="2"/>
    </row>
    <row r="5" spans="1:17" ht="21" customHeight="1" thickBot="1">
      <c r="A5" s="44">
        <v>1</v>
      </c>
      <c r="B5" s="48"/>
      <c r="C5" s="49">
        <v>2</v>
      </c>
      <c r="D5" s="49">
        <v>3</v>
      </c>
      <c r="E5" s="49">
        <v>4</v>
      </c>
      <c r="F5" s="44"/>
      <c r="G5" s="49">
        <v>5</v>
      </c>
      <c r="H5" s="49">
        <v>5</v>
      </c>
      <c r="I5" s="29"/>
      <c r="J5" s="26"/>
      <c r="K5" s="9"/>
      <c r="L5" s="7"/>
      <c r="M5" s="3"/>
      <c r="N5" s="3"/>
      <c r="O5" s="3"/>
      <c r="P5" s="3"/>
      <c r="Q5" s="2"/>
    </row>
    <row r="6" spans="1:17" ht="52.5" customHeight="1">
      <c r="A6" s="21" t="s">
        <v>7</v>
      </c>
      <c r="B6" s="27"/>
      <c r="C6" s="20">
        <v>7.72</v>
      </c>
      <c r="D6" s="28">
        <f>C6/1002.2</f>
        <v>0.007703053282777888</v>
      </c>
      <c r="E6" s="32">
        <f>D6*2106.36</f>
        <v>16.225403312712032</v>
      </c>
      <c r="F6" s="18"/>
      <c r="G6" s="18"/>
      <c r="H6" s="36">
        <f>E6*95160.27</f>
        <v>1544013.7600965714</v>
      </c>
      <c r="I6" s="12"/>
      <c r="J6" s="23"/>
      <c r="K6" s="19"/>
      <c r="L6" s="22"/>
      <c r="M6" s="3"/>
      <c r="N6" s="3"/>
      <c r="O6" s="3"/>
      <c r="P6" s="3"/>
      <c r="Q6" s="2"/>
    </row>
    <row r="7" spans="1:17" ht="52.5" customHeight="1">
      <c r="A7" s="21" t="s">
        <v>8</v>
      </c>
      <c r="B7" s="15"/>
      <c r="C7" s="11">
        <v>2.21</v>
      </c>
      <c r="D7" s="30">
        <f>C7/1002.2</f>
        <v>0.002205148672919577</v>
      </c>
      <c r="E7" s="33">
        <f>D7*2104.8</f>
        <v>4.641396926761126</v>
      </c>
      <c r="F7" s="12"/>
      <c r="G7" s="12"/>
      <c r="H7" s="35">
        <f>E7*100620.58</f>
        <v>467020.050780922</v>
      </c>
      <c r="I7" s="11"/>
      <c r="J7" s="23"/>
      <c r="K7" s="21"/>
      <c r="L7" s="40"/>
      <c r="M7" s="3"/>
      <c r="N7" s="3"/>
      <c r="O7" s="3"/>
      <c r="P7" s="3"/>
      <c r="Q7" s="2"/>
    </row>
    <row r="8" spans="1:17" ht="52.5" customHeight="1">
      <c r="A8" s="21" t="s">
        <v>9</v>
      </c>
      <c r="B8" s="15"/>
      <c r="C8" s="11">
        <v>6.38</v>
      </c>
      <c r="D8" s="30">
        <f>C8/1002.2</f>
        <v>0.0063659948114148865</v>
      </c>
      <c r="E8" s="33">
        <f>D8*2079.8</f>
        <v>13.239996008780683</v>
      </c>
      <c r="F8" s="12"/>
      <c r="G8" s="12"/>
      <c r="H8" s="35">
        <f>E8*107588.27</f>
        <v>1424468.2653916185</v>
      </c>
      <c r="I8" s="11"/>
      <c r="J8" s="23"/>
      <c r="K8" s="21"/>
      <c r="L8" s="40"/>
      <c r="M8" s="3"/>
      <c r="N8" s="3"/>
      <c r="O8" s="3"/>
      <c r="P8" s="3"/>
      <c r="Q8" s="2"/>
    </row>
    <row r="9" spans="1:17" ht="52.5" customHeight="1">
      <c r="A9" s="21" t="s">
        <v>10</v>
      </c>
      <c r="B9" s="15"/>
      <c r="C9" s="11">
        <v>6.46</v>
      </c>
      <c r="D9" s="30">
        <f aca="true" t="shared" si="0" ref="D9:D14">C9/1002.2</f>
        <v>0.006445819197764917</v>
      </c>
      <c r="E9" s="33">
        <f>D9*2079.8</f>
        <v>13.406014767511476</v>
      </c>
      <c r="F9" s="12"/>
      <c r="G9" s="12"/>
      <c r="H9" s="35">
        <f>E9*107028.14</f>
        <v>1434820.8253792857</v>
      </c>
      <c r="I9" s="11"/>
      <c r="J9" s="23"/>
      <c r="K9" s="21"/>
      <c r="L9" s="40"/>
      <c r="M9" s="3"/>
      <c r="N9" s="3"/>
      <c r="O9" s="3"/>
      <c r="P9" s="3"/>
      <c r="Q9" s="2"/>
    </row>
    <row r="10" spans="1:17" ht="52.5" customHeight="1">
      <c r="A10" s="21" t="s">
        <v>11</v>
      </c>
      <c r="B10" s="15"/>
      <c r="C10" s="11">
        <v>1.96</v>
      </c>
      <c r="D10" s="30">
        <f t="shared" si="0"/>
        <v>0.001955697465575733</v>
      </c>
      <c r="E10" s="33">
        <f>D10*2079.8</f>
        <v>4.06745958890441</v>
      </c>
      <c r="F10" s="12"/>
      <c r="G10" s="12"/>
      <c r="H10" s="35">
        <f>E10*108247.25</f>
        <v>440291.3149850329</v>
      </c>
      <c r="I10" s="11"/>
      <c r="J10" s="23"/>
      <c r="K10" s="21"/>
      <c r="L10" s="40"/>
      <c r="M10" s="3"/>
      <c r="N10" s="3"/>
      <c r="O10" s="3"/>
      <c r="P10" s="3"/>
      <c r="Q10" s="2"/>
    </row>
    <row r="11" spans="1:17" ht="52.5" customHeight="1">
      <c r="A11" s="21" t="s">
        <v>12</v>
      </c>
      <c r="B11" s="15"/>
      <c r="C11" s="11">
        <v>2.16</v>
      </c>
      <c r="D11" s="30">
        <f t="shared" si="0"/>
        <v>0.0021552584314508084</v>
      </c>
      <c r="E11" s="33">
        <f>D11*2090.8</f>
        <v>4.506214328477351</v>
      </c>
      <c r="F11" s="12"/>
      <c r="G11" s="12"/>
      <c r="H11" s="35">
        <f>E11*108906.22</f>
        <v>490754.7690243067</v>
      </c>
      <c r="I11" s="11"/>
      <c r="J11" s="23"/>
      <c r="K11" s="21"/>
      <c r="L11" s="40"/>
      <c r="M11" s="3"/>
      <c r="N11" s="3"/>
      <c r="O11" s="3"/>
      <c r="P11" s="3"/>
      <c r="Q11" s="2"/>
    </row>
    <row r="12" spans="1:17" ht="53.25" customHeight="1">
      <c r="A12" s="24" t="s">
        <v>13</v>
      </c>
      <c r="B12" s="10"/>
      <c r="C12" s="11">
        <v>3.44</v>
      </c>
      <c r="D12" s="30">
        <f t="shared" si="0"/>
        <v>0.003432448613051287</v>
      </c>
      <c r="E12" s="33">
        <f>D12*2090.8</f>
        <v>7.176563560167632</v>
      </c>
      <c r="F12" s="12"/>
      <c r="G12" s="12"/>
      <c r="H12" s="35">
        <f>E12*107456.47</f>
        <v>771168.1869062464</v>
      </c>
      <c r="I12" s="12"/>
      <c r="J12" s="23"/>
      <c r="K12" s="13"/>
      <c r="L12" s="13"/>
      <c r="M12" s="3"/>
      <c r="N12" s="3"/>
      <c r="O12" s="3"/>
      <c r="P12" s="3"/>
      <c r="Q12" s="2"/>
    </row>
    <row r="13" spans="1:17" ht="49.5" customHeight="1">
      <c r="A13" s="24" t="s">
        <v>14</v>
      </c>
      <c r="B13" s="15"/>
      <c r="C13" s="11">
        <v>2.17</v>
      </c>
      <c r="D13" s="30">
        <f t="shared" si="0"/>
        <v>0.002165236479744562</v>
      </c>
      <c r="E13" s="33">
        <f>D13*2113.8</f>
        <v>4.576876870884055</v>
      </c>
      <c r="F13" s="12"/>
      <c r="G13" s="12"/>
      <c r="H13" s="35">
        <f>E13*117502.73</f>
        <v>537795.5272027339</v>
      </c>
      <c r="I13" s="12"/>
      <c r="J13" s="23"/>
      <c r="K13" s="13"/>
      <c r="L13" s="13"/>
      <c r="M13" s="3"/>
      <c r="N13" s="3"/>
      <c r="O13" s="3"/>
      <c r="P13" s="3"/>
      <c r="Q13" s="2"/>
    </row>
    <row r="14" spans="1:17" ht="56.25" customHeight="1">
      <c r="A14" s="13" t="s">
        <v>15</v>
      </c>
      <c r="B14" s="10"/>
      <c r="C14" s="11">
        <v>1.68</v>
      </c>
      <c r="D14" s="30">
        <f t="shared" si="0"/>
        <v>0.0016763121133506285</v>
      </c>
      <c r="E14" s="33">
        <f>D14*2095.6</f>
        <v>3.512879664737577</v>
      </c>
      <c r="F14" s="12"/>
      <c r="G14" s="12"/>
      <c r="H14" s="35">
        <f>E14*131347.43</f>
        <v>461407.71586254233</v>
      </c>
      <c r="I14" s="11"/>
      <c r="J14" s="23"/>
      <c r="K14" s="13"/>
      <c r="L14" s="13"/>
      <c r="M14" s="3"/>
      <c r="N14" s="3"/>
      <c r="O14" s="3"/>
      <c r="P14" s="3"/>
      <c r="Q14" s="2"/>
    </row>
    <row r="15" spans="1:17" ht="52.5" customHeight="1">
      <c r="A15" s="13" t="s">
        <v>16</v>
      </c>
      <c r="B15" s="15"/>
      <c r="C15" s="11">
        <v>9.41</v>
      </c>
      <c r="D15" s="30">
        <f>C15/1002.2</f>
        <v>0.009389343444422271</v>
      </c>
      <c r="E15" s="33">
        <f>D15*2095.6</f>
        <v>19.67630812213131</v>
      </c>
      <c r="F15" s="12"/>
      <c r="G15" s="12"/>
      <c r="H15" s="35">
        <f>E15*131387.15</f>
        <v>2585214.0466886847</v>
      </c>
      <c r="I15" s="11"/>
      <c r="J15" s="23"/>
      <c r="K15" s="13"/>
      <c r="L15" s="13"/>
      <c r="M15" s="3"/>
      <c r="N15" s="3"/>
      <c r="O15" s="3"/>
      <c r="P15" s="3"/>
      <c r="Q15" s="2"/>
    </row>
    <row r="16" spans="1:17" ht="52.5" customHeight="1">
      <c r="A16" s="24" t="s">
        <v>17</v>
      </c>
      <c r="B16" s="10"/>
      <c r="C16" s="11">
        <v>12.5</v>
      </c>
      <c r="D16" s="30">
        <f>C16/1002.2</f>
        <v>0.012472560367192177</v>
      </c>
      <c r="E16" s="33">
        <f>D16*2115.8</f>
        <v>26.38944322490521</v>
      </c>
      <c r="F16" s="11"/>
      <c r="G16" s="11"/>
      <c r="H16" s="45">
        <f>E16*132221.38</f>
        <v>3489248.6006286177</v>
      </c>
      <c r="I16" s="11"/>
      <c r="J16" s="23"/>
      <c r="K16" s="13"/>
      <c r="L16" s="13"/>
      <c r="M16" s="3"/>
      <c r="N16" s="3"/>
      <c r="O16" s="3"/>
      <c r="P16" s="3"/>
      <c r="Q16" s="2"/>
    </row>
    <row r="17" spans="1:17" ht="43.5" customHeight="1">
      <c r="A17" s="24" t="s">
        <v>18</v>
      </c>
      <c r="B17" s="15"/>
      <c r="C17" s="11">
        <v>17.88</v>
      </c>
      <c r="D17" s="30">
        <f>C17/1002.2</f>
        <v>0.017840750349231688</v>
      </c>
      <c r="E17" s="33">
        <f>D17*2115.8</f>
        <v>37.747459588904405</v>
      </c>
      <c r="F17" s="12"/>
      <c r="G17" s="12"/>
      <c r="H17" s="35">
        <f>E17*130950.18</f>
        <v>4943036.627709758</v>
      </c>
      <c r="I17" s="39"/>
      <c r="J17" s="23"/>
      <c r="K17" s="24"/>
      <c r="L17" s="13"/>
      <c r="M17" s="3"/>
      <c r="N17" s="3"/>
      <c r="O17" s="3"/>
      <c r="P17" s="3"/>
      <c r="Q17" s="2"/>
    </row>
    <row r="18" spans="1:17" ht="43.5" customHeight="1">
      <c r="A18" s="73" t="s">
        <v>31</v>
      </c>
      <c r="B18" s="74"/>
      <c r="C18" s="74"/>
      <c r="D18" s="75"/>
      <c r="E18" s="52">
        <f>SUM(E6:E17)</f>
        <v>155.16601596487726</v>
      </c>
      <c r="F18" s="55"/>
      <c r="G18" s="55"/>
      <c r="H18" s="56">
        <f>SUM(H6:H17)</f>
        <v>18589239.69065632</v>
      </c>
      <c r="I18" s="39"/>
      <c r="J18" s="23"/>
      <c r="K18" s="24"/>
      <c r="L18" s="13"/>
      <c r="M18" s="3"/>
      <c r="N18" s="3"/>
      <c r="O18" s="3"/>
      <c r="P18" s="3"/>
      <c r="Q18" s="2"/>
    </row>
    <row r="19" spans="1:17" ht="40.5" customHeight="1">
      <c r="A19" s="13" t="s">
        <v>19</v>
      </c>
      <c r="B19" s="10"/>
      <c r="C19" s="11">
        <v>21.07</v>
      </c>
      <c r="D19" s="30">
        <f>C19/1002.2</f>
        <v>0.021023747754939134</v>
      </c>
      <c r="E19" s="33">
        <f>D19*2118.53</f>
        <v>44.53944033127121</v>
      </c>
      <c r="F19" s="12"/>
      <c r="G19" s="12"/>
      <c r="H19" s="35">
        <f>E19*151095.48</f>
        <v>6729708.115784783</v>
      </c>
      <c r="I19" s="12"/>
      <c r="J19" s="23"/>
      <c r="K19" s="24"/>
      <c r="L19" s="14"/>
      <c r="M19" s="3"/>
      <c r="N19" s="3"/>
      <c r="O19" s="3"/>
      <c r="P19" s="3"/>
      <c r="Q19" s="2"/>
    </row>
    <row r="20" spans="1:17" ht="57" customHeight="1">
      <c r="A20" s="76" t="s">
        <v>32</v>
      </c>
      <c r="B20" s="77"/>
      <c r="C20" s="77"/>
      <c r="D20" s="78"/>
      <c r="E20" s="52">
        <f>E18+E19</f>
        <v>199.70545629614847</v>
      </c>
      <c r="F20" s="53"/>
      <c r="G20" s="53"/>
      <c r="H20" s="54">
        <f>H18+H19</f>
        <v>25318947.806441102</v>
      </c>
      <c r="I20" s="42"/>
      <c r="J20" s="23"/>
      <c r="K20" s="24"/>
      <c r="L20" s="14"/>
      <c r="M20" s="3"/>
      <c r="N20" s="3"/>
      <c r="O20" s="3"/>
      <c r="P20" s="3"/>
      <c r="Q20" s="2"/>
    </row>
    <row r="21" spans="1:17" ht="57" customHeight="1">
      <c r="A21" s="41"/>
      <c r="B21" s="16"/>
      <c r="C21" s="26"/>
      <c r="D21" s="26"/>
      <c r="E21" s="34"/>
      <c r="F21" s="26"/>
      <c r="G21" s="26"/>
      <c r="H21" s="46"/>
      <c r="I21" s="47"/>
      <c r="J21" s="26"/>
      <c r="K21" s="37"/>
      <c r="L21" s="41"/>
      <c r="M21" s="3"/>
      <c r="N21" s="3"/>
      <c r="O21" s="3"/>
      <c r="P21" s="3"/>
      <c r="Q21" s="2"/>
    </row>
    <row r="22" spans="1:17" ht="18">
      <c r="A22" s="70" t="s">
        <v>28</v>
      </c>
      <c r="B22" s="71"/>
      <c r="C22" s="71"/>
      <c r="D22" s="71"/>
      <c r="E22" s="71"/>
      <c r="F22" s="71"/>
      <c r="G22" s="71"/>
      <c r="H22" s="71"/>
      <c r="I22" s="3"/>
      <c r="J22" s="3"/>
      <c r="K22" s="17"/>
      <c r="L22" s="17"/>
      <c r="M22" s="3"/>
      <c r="N22" s="3"/>
      <c r="O22" s="3"/>
      <c r="P22" s="3"/>
      <c r="Q22" s="2"/>
    </row>
    <row r="23" spans="1:17" ht="18">
      <c r="A23" s="71"/>
      <c r="B23" s="71"/>
      <c r="C23" s="71"/>
      <c r="D23" s="71"/>
      <c r="E23" s="71"/>
      <c r="F23" s="71"/>
      <c r="G23" s="71"/>
      <c r="H23" s="71"/>
      <c r="I23" s="3"/>
      <c r="J23" s="3"/>
      <c r="K23" s="17"/>
      <c r="L23" s="17"/>
      <c r="M23" s="3"/>
      <c r="N23" s="3"/>
      <c r="O23" s="3"/>
      <c r="P23" s="3"/>
      <c r="Q23" s="2"/>
    </row>
    <row r="24" spans="1:16" ht="18">
      <c r="A24" s="71"/>
      <c r="B24" s="71"/>
      <c r="C24" s="71"/>
      <c r="D24" s="71"/>
      <c r="E24" s="71"/>
      <c r="F24" s="71"/>
      <c r="G24" s="71"/>
      <c r="H24" s="71"/>
      <c r="I24" s="17"/>
      <c r="J24" s="17"/>
      <c r="K24" s="17"/>
      <c r="L24" s="17"/>
      <c r="M24" s="3"/>
      <c r="N24" s="3"/>
      <c r="O24" s="3"/>
      <c r="P24" s="3"/>
    </row>
    <row r="25" spans="1:16" ht="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"/>
      <c r="N25" s="3"/>
      <c r="O25" s="3"/>
      <c r="P25" s="3"/>
    </row>
    <row r="26" spans="1:16" ht="35.25" customHeight="1">
      <c r="A26" s="72" t="s">
        <v>33</v>
      </c>
      <c r="B26" s="72"/>
      <c r="C26" s="72"/>
      <c r="D26" s="72"/>
      <c r="E26" s="72"/>
      <c r="F26" s="72"/>
      <c r="G26" s="72"/>
      <c r="H26" s="72"/>
      <c r="I26" s="17"/>
      <c r="J26" s="17"/>
      <c r="K26" s="17"/>
      <c r="L26" s="17"/>
      <c r="M26" s="3"/>
      <c r="N26" s="3"/>
      <c r="O26" s="3"/>
      <c r="P26" s="3"/>
    </row>
    <row r="27" spans="1:16" ht="1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"/>
      <c r="N27" s="3"/>
      <c r="O27" s="3"/>
      <c r="P27" s="3"/>
    </row>
    <row r="28" spans="1:16" ht="23.25" customHeight="1">
      <c r="A28" s="72" t="s">
        <v>25</v>
      </c>
      <c r="B28" s="72"/>
      <c r="C28" s="72"/>
      <c r="D28" s="72"/>
      <c r="E28" s="72"/>
      <c r="F28" s="72"/>
      <c r="G28" s="72"/>
      <c r="H28" s="72"/>
      <c r="I28" s="17"/>
      <c r="J28" s="17"/>
      <c r="K28" s="17"/>
      <c r="L28" s="17"/>
      <c r="M28" s="3"/>
      <c r="N28" s="3"/>
      <c r="O28" s="3"/>
      <c r="P28" s="3"/>
    </row>
    <row r="29" spans="1:16" ht="23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"/>
      <c r="N29" s="3"/>
      <c r="O29" s="3"/>
      <c r="P29" s="3"/>
    </row>
    <row r="30" spans="1:16" ht="24.75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17"/>
      <c r="J30" s="17"/>
      <c r="K30" s="17"/>
      <c r="L30" s="17"/>
      <c r="M30" s="3"/>
      <c r="N30" s="3"/>
      <c r="O30" s="3"/>
      <c r="P30" s="3"/>
    </row>
    <row r="31" spans="1:16" ht="1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3"/>
      <c r="N31" s="3"/>
      <c r="O31" s="3"/>
      <c r="P31" s="3"/>
    </row>
    <row r="32" spans="1:16" ht="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"/>
      <c r="N32" s="3"/>
      <c r="O32" s="3"/>
      <c r="P32" s="3"/>
    </row>
    <row r="33" spans="1:16" ht="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"/>
      <c r="N33" s="3"/>
      <c r="O33" s="3"/>
      <c r="P33" s="3"/>
    </row>
    <row r="34" spans="1:16" ht="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"/>
      <c r="N34" s="3"/>
      <c r="O34" s="3"/>
      <c r="P34" s="3"/>
    </row>
    <row r="35" spans="1:16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"/>
      <c r="N35" s="3"/>
      <c r="O35" s="3"/>
      <c r="P35" s="3"/>
    </row>
    <row r="36" spans="1:16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"/>
      <c r="N36" s="3"/>
      <c r="O36" s="3"/>
      <c r="P36" s="3"/>
    </row>
    <row r="37" spans="1:16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"/>
      <c r="N37" s="3"/>
      <c r="O37" s="3"/>
      <c r="P37" s="3"/>
    </row>
    <row r="38" spans="1:16" ht="33">
      <c r="A38" s="17"/>
      <c r="B38" s="25" t="s">
        <v>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"/>
      <c r="N38" s="3"/>
      <c r="O38" s="3"/>
      <c r="P38" s="3"/>
    </row>
    <row r="39" spans="1:16" ht="18">
      <c r="A39" s="17"/>
      <c r="B39" s="17">
        <v>10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"/>
      <c r="N39" s="3"/>
      <c r="O39" s="3"/>
      <c r="P39" s="3"/>
    </row>
    <row r="40" spans="1:16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"/>
      <c r="N40" s="3"/>
      <c r="O40" s="3"/>
      <c r="P40" s="3"/>
    </row>
    <row r="41" spans="1:16" ht="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"/>
      <c r="N41" s="3"/>
      <c r="O41" s="3"/>
      <c r="P41" s="3"/>
    </row>
    <row r="42" spans="1:16" ht="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"/>
      <c r="N42" s="3"/>
      <c r="O42" s="3"/>
      <c r="P42" s="3"/>
    </row>
    <row r="43" spans="1:16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"/>
      <c r="N43" s="3"/>
      <c r="O43" s="3"/>
      <c r="P43" s="3"/>
    </row>
    <row r="44" spans="1:16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"/>
      <c r="N44" s="3"/>
      <c r="O44" s="3"/>
      <c r="P44" s="3"/>
    </row>
    <row r="45" spans="1:16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"/>
      <c r="N45" s="3"/>
      <c r="O45" s="3"/>
      <c r="P45" s="3"/>
    </row>
    <row r="46" spans="1:16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"/>
      <c r="N46" s="3"/>
      <c r="O46" s="3"/>
      <c r="P46" s="3"/>
    </row>
    <row r="47" spans="1:16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"/>
      <c r="N47" s="3"/>
      <c r="O47" s="3"/>
      <c r="P47" s="3"/>
    </row>
    <row r="48" spans="1:16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"/>
      <c r="N48" s="3"/>
      <c r="O48" s="3"/>
      <c r="P48" s="3"/>
    </row>
    <row r="49" spans="1:16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"/>
      <c r="N49" s="3"/>
      <c r="O49" s="3"/>
      <c r="P49" s="3"/>
    </row>
    <row r="50" spans="1:16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3"/>
      <c r="N50" s="3"/>
      <c r="O50" s="3"/>
      <c r="P50" s="3"/>
    </row>
    <row r="51" spans="1:16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"/>
      <c r="N51" s="3"/>
      <c r="O51" s="3"/>
      <c r="P51" s="3"/>
    </row>
    <row r="52" spans="1:16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"/>
      <c r="N52" s="3"/>
      <c r="O52" s="3"/>
      <c r="P52" s="3"/>
    </row>
    <row r="53" spans="1:16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3"/>
      <c r="N53" s="3"/>
      <c r="O53" s="3"/>
      <c r="P53" s="3"/>
    </row>
    <row r="54" spans="1:16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"/>
      <c r="N54" s="3"/>
      <c r="O54" s="3"/>
      <c r="P54" s="3"/>
    </row>
    <row r="55" spans="1:16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"/>
      <c r="N55" s="3"/>
      <c r="O55" s="3"/>
      <c r="P55" s="3"/>
    </row>
    <row r="56" spans="1:16" ht="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"/>
      <c r="N56" s="3"/>
      <c r="O56" s="3"/>
      <c r="P56" s="3"/>
    </row>
    <row r="57" spans="1:16" ht="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3"/>
      <c r="N57" s="3"/>
      <c r="O57" s="3"/>
      <c r="P57" s="3"/>
    </row>
    <row r="58" spans="1:16" ht="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"/>
      <c r="N58" s="3"/>
      <c r="O58" s="3"/>
      <c r="P58" s="3"/>
    </row>
    <row r="59" spans="1:16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</sheetData>
  <sheetProtection/>
  <mergeCells count="7">
    <mergeCell ref="A30:H30"/>
    <mergeCell ref="A1:H1"/>
    <mergeCell ref="A18:D18"/>
    <mergeCell ref="A20:D20"/>
    <mergeCell ref="A22:H24"/>
    <mergeCell ref="A26:H26"/>
    <mergeCell ref="A28:H28"/>
  </mergeCells>
  <printOptions/>
  <pageMargins left="0.5118110236220472" right="0.35433070866141736" top="0.4724409448818898" bottom="0.5905511811023623" header="0.1968503937007874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1"/>
  <sheetViews>
    <sheetView view="pageBreakPreview" zoomScale="75" zoomScaleSheetLayoutView="75" workbookViewId="0" topLeftCell="A1">
      <selection activeCell="Z9" sqref="Z9"/>
    </sheetView>
  </sheetViews>
  <sheetFormatPr defaultColWidth="9.00390625" defaultRowHeight="12.75"/>
  <cols>
    <col min="1" max="1" width="24.125" style="0" customWidth="1"/>
    <col min="2" max="2" width="35.875" style="0" hidden="1" customWidth="1"/>
    <col min="3" max="3" width="23.375" style="0" customWidth="1"/>
    <col min="4" max="4" width="26.375" style="0" customWidth="1"/>
    <col min="5" max="5" width="34.375" style="0" customWidth="1"/>
    <col min="6" max="7" width="27.00390625" style="0" hidden="1" customWidth="1"/>
    <col min="8" max="8" width="36.375" style="0" customWidth="1"/>
    <col min="9" max="9" width="41.125" style="0" hidden="1" customWidth="1"/>
    <col min="10" max="10" width="18.75390625" style="0" hidden="1" customWidth="1"/>
    <col min="11" max="11" width="31.125" style="0" hidden="1" customWidth="1"/>
    <col min="12" max="12" width="38.875" style="0" hidden="1" customWidth="1"/>
  </cols>
  <sheetData>
    <row r="1" spans="1:17" ht="69" customHeight="1">
      <c r="A1" s="68" t="s">
        <v>35</v>
      </c>
      <c r="B1" s="68"/>
      <c r="C1" s="68"/>
      <c r="D1" s="68"/>
      <c r="E1" s="68"/>
      <c r="F1" s="68"/>
      <c r="G1" s="68"/>
      <c r="H1" s="68"/>
      <c r="I1" s="50"/>
      <c r="J1" s="50"/>
      <c r="K1" s="50"/>
      <c r="L1" s="1"/>
      <c r="M1" s="1"/>
      <c r="N1" s="1"/>
      <c r="O1" s="3"/>
      <c r="P1" s="3"/>
      <c r="Q1" s="2"/>
    </row>
    <row r="2" spans="1:17" ht="26.25">
      <c r="A2" s="1"/>
      <c r="B2" s="4"/>
      <c r="C2" s="5"/>
      <c r="D2" s="5"/>
      <c r="E2" s="6"/>
      <c r="I2" s="6"/>
      <c r="J2" s="38"/>
      <c r="K2" s="5"/>
      <c r="L2" s="1"/>
      <c r="M2" s="1"/>
      <c r="N2" s="1"/>
      <c r="O2" s="3"/>
      <c r="P2" s="3"/>
      <c r="Q2" s="2"/>
    </row>
    <row r="3" spans="1:17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1"/>
      <c r="O3" s="3"/>
      <c r="P3" s="3"/>
      <c r="Q3" s="2"/>
    </row>
    <row r="4" spans="1:17" ht="126" customHeight="1" thickBot="1">
      <c r="A4" s="7"/>
      <c r="B4" s="8" t="s">
        <v>2</v>
      </c>
      <c r="C4" s="8" t="s">
        <v>21</v>
      </c>
      <c r="D4" s="8" t="s">
        <v>23</v>
      </c>
      <c r="E4" s="8" t="s">
        <v>22</v>
      </c>
      <c r="F4" s="7" t="s">
        <v>5</v>
      </c>
      <c r="G4" s="8" t="s">
        <v>24</v>
      </c>
      <c r="H4" s="8" t="s">
        <v>20</v>
      </c>
      <c r="I4" s="8"/>
      <c r="J4" s="8" t="s">
        <v>3</v>
      </c>
      <c r="K4" s="9" t="s">
        <v>0</v>
      </c>
      <c r="L4" s="7" t="s">
        <v>1</v>
      </c>
      <c r="M4" s="3"/>
      <c r="N4" s="3"/>
      <c r="O4" s="3"/>
      <c r="P4" s="3"/>
      <c r="Q4" s="2"/>
    </row>
    <row r="5" spans="1:17" ht="21" customHeight="1" thickBot="1">
      <c r="A5" s="44">
        <v>1</v>
      </c>
      <c r="B5" s="48"/>
      <c r="C5" s="49">
        <v>2</v>
      </c>
      <c r="D5" s="49">
        <v>3</v>
      </c>
      <c r="E5" s="49">
        <v>4</v>
      </c>
      <c r="F5" s="44"/>
      <c r="G5" s="49">
        <v>5</v>
      </c>
      <c r="H5" s="49">
        <v>5</v>
      </c>
      <c r="I5" s="29"/>
      <c r="J5" s="26"/>
      <c r="K5" s="9"/>
      <c r="L5" s="7"/>
      <c r="M5" s="3"/>
      <c r="N5" s="3"/>
      <c r="O5" s="3"/>
      <c r="P5" s="3"/>
      <c r="Q5" s="2"/>
    </row>
    <row r="6" spans="1:17" ht="52.5" customHeight="1">
      <c r="A6" s="21" t="s">
        <v>7</v>
      </c>
      <c r="B6" s="27"/>
      <c r="C6" s="20">
        <v>7.72</v>
      </c>
      <c r="D6" s="28">
        <f>C6/1002.2</f>
        <v>0.007703053282777888</v>
      </c>
      <c r="E6" s="32">
        <f>D6*2106.36</f>
        <v>16.225403312712032</v>
      </c>
      <c r="F6" s="18"/>
      <c r="G6" s="18"/>
      <c r="H6" s="36">
        <f>E6*95160.27</f>
        <v>1544013.7600965714</v>
      </c>
      <c r="I6" s="12"/>
      <c r="J6" s="23"/>
      <c r="K6" s="19"/>
      <c r="L6" s="22"/>
      <c r="M6" s="3"/>
      <c r="N6" s="3"/>
      <c r="O6" s="3"/>
      <c r="P6" s="3"/>
      <c r="Q6" s="2"/>
    </row>
    <row r="7" spans="1:17" ht="52.5" customHeight="1">
      <c r="A7" s="21" t="s">
        <v>8</v>
      </c>
      <c r="B7" s="15"/>
      <c r="C7" s="11">
        <v>2.21</v>
      </c>
      <c r="D7" s="30">
        <f>C7/1002.2</f>
        <v>0.002205148672919577</v>
      </c>
      <c r="E7" s="33">
        <f>D7*2104.8</f>
        <v>4.641396926761126</v>
      </c>
      <c r="F7" s="12"/>
      <c r="G7" s="12"/>
      <c r="H7" s="35">
        <f>E7*100620.58</f>
        <v>467020.050780922</v>
      </c>
      <c r="I7" s="11"/>
      <c r="J7" s="23"/>
      <c r="K7" s="21"/>
      <c r="L7" s="40"/>
      <c r="M7" s="3"/>
      <c r="N7" s="3"/>
      <c r="O7" s="3"/>
      <c r="P7" s="3"/>
      <c r="Q7" s="2"/>
    </row>
    <row r="8" spans="1:17" ht="52.5" customHeight="1">
      <c r="A8" s="21" t="s">
        <v>9</v>
      </c>
      <c r="B8" s="15"/>
      <c r="C8" s="11">
        <v>6.38</v>
      </c>
      <c r="D8" s="30">
        <f>C8/1002.2</f>
        <v>0.0063659948114148865</v>
      </c>
      <c r="E8" s="33">
        <f>D8*2079.8</f>
        <v>13.239996008780683</v>
      </c>
      <c r="F8" s="12"/>
      <c r="G8" s="12"/>
      <c r="H8" s="35">
        <f>E8*107588.27</f>
        <v>1424468.2653916185</v>
      </c>
      <c r="I8" s="11"/>
      <c r="J8" s="23"/>
      <c r="K8" s="21"/>
      <c r="L8" s="40"/>
      <c r="M8" s="3"/>
      <c r="N8" s="3"/>
      <c r="O8" s="3"/>
      <c r="P8" s="3"/>
      <c r="Q8" s="2"/>
    </row>
    <row r="9" spans="1:17" ht="52.5" customHeight="1">
      <c r="A9" s="21" t="s">
        <v>10</v>
      </c>
      <c r="B9" s="15"/>
      <c r="C9" s="11">
        <v>6.46</v>
      </c>
      <c r="D9" s="30">
        <f aca="true" t="shared" si="0" ref="D9:D14">C9/1002.2</f>
        <v>0.006445819197764917</v>
      </c>
      <c r="E9" s="33">
        <f>D9*2079.8</f>
        <v>13.406014767511476</v>
      </c>
      <c r="F9" s="12"/>
      <c r="G9" s="12"/>
      <c r="H9" s="35">
        <f>E9*107028.14</f>
        <v>1434820.8253792857</v>
      </c>
      <c r="I9" s="11"/>
      <c r="J9" s="23"/>
      <c r="K9" s="21"/>
      <c r="L9" s="40"/>
      <c r="M9" s="3"/>
      <c r="N9" s="3"/>
      <c r="O9" s="3"/>
      <c r="P9" s="3"/>
      <c r="Q9" s="2"/>
    </row>
    <row r="10" spans="1:17" ht="52.5" customHeight="1">
      <c r="A10" s="21" t="s">
        <v>11</v>
      </c>
      <c r="B10" s="15"/>
      <c r="C10" s="11">
        <v>1.96</v>
      </c>
      <c r="D10" s="30">
        <f t="shared" si="0"/>
        <v>0.001955697465575733</v>
      </c>
      <c r="E10" s="33">
        <f>D10*2079.8</f>
        <v>4.06745958890441</v>
      </c>
      <c r="F10" s="12"/>
      <c r="G10" s="12"/>
      <c r="H10" s="35">
        <f>E10*108247.25</f>
        <v>440291.3149850329</v>
      </c>
      <c r="I10" s="11"/>
      <c r="J10" s="23"/>
      <c r="K10" s="21"/>
      <c r="L10" s="40"/>
      <c r="M10" s="3"/>
      <c r="N10" s="3"/>
      <c r="O10" s="3"/>
      <c r="P10" s="3"/>
      <c r="Q10" s="2"/>
    </row>
    <row r="11" spans="1:17" ht="52.5" customHeight="1">
      <c r="A11" s="21" t="s">
        <v>12</v>
      </c>
      <c r="B11" s="15"/>
      <c r="C11" s="11">
        <v>2.16</v>
      </c>
      <c r="D11" s="30">
        <f t="shared" si="0"/>
        <v>0.0021552584314508084</v>
      </c>
      <c r="E11" s="33">
        <f>D11*2090.8</f>
        <v>4.506214328477351</v>
      </c>
      <c r="F11" s="12"/>
      <c r="G11" s="12"/>
      <c r="H11" s="35">
        <f>E11*108906.22</f>
        <v>490754.7690243067</v>
      </c>
      <c r="I11" s="11"/>
      <c r="J11" s="23"/>
      <c r="K11" s="21"/>
      <c r="L11" s="40"/>
      <c r="M11" s="3"/>
      <c r="N11" s="3"/>
      <c r="O11" s="3"/>
      <c r="P11" s="3"/>
      <c r="Q11" s="2"/>
    </row>
    <row r="12" spans="1:17" ht="53.25" customHeight="1">
      <c r="A12" s="24" t="s">
        <v>13</v>
      </c>
      <c r="B12" s="10"/>
      <c r="C12" s="11">
        <v>3.44</v>
      </c>
      <c r="D12" s="30">
        <f t="shared" si="0"/>
        <v>0.003432448613051287</v>
      </c>
      <c r="E12" s="33">
        <f>D12*2090.8</f>
        <v>7.176563560167632</v>
      </c>
      <c r="F12" s="12"/>
      <c r="G12" s="12"/>
      <c r="H12" s="35">
        <f>E12*107456.47</f>
        <v>771168.1869062464</v>
      </c>
      <c r="I12" s="12"/>
      <c r="J12" s="23"/>
      <c r="K12" s="13"/>
      <c r="L12" s="13"/>
      <c r="M12" s="3"/>
      <c r="N12" s="3"/>
      <c r="O12" s="3"/>
      <c r="P12" s="3"/>
      <c r="Q12" s="2"/>
    </row>
    <row r="13" spans="1:17" ht="49.5" customHeight="1">
      <c r="A13" s="24" t="s">
        <v>14</v>
      </c>
      <c r="B13" s="15"/>
      <c r="C13" s="11">
        <v>2.17</v>
      </c>
      <c r="D13" s="30">
        <f t="shared" si="0"/>
        <v>0.002165236479744562</v>
      </c>
      <c r="E13" s="33">
        <f>D13*2113.8</f>
        <v>4.576876870884055</v>
      </c>
      <c r="F13" s="12"/>
      <c r="G13" s="12"/>
      <c r="H13" s="35">
        <f>E13*117502.73</f>
        <v>537795.5272027339</v>
      </c>
      <c r="I13" s="12"/>
      <c r="J13" s="23"/>
      <c r="K13" s="13"/>
      <c r="L13" s="13"/>
      <c r="M13" s="3"/>
      <c r="N13" s="3"/>
      <c r="O13" s="3"/>
      <c r="P13" s="3"/>
      <c r="Q13" s="2"/>
    </row>
    <row r="14" spans="1:17" ht="56.25" customHeight="1">
      <c r="A14" s="13" t="s">
        <v>15</v>
      </c>
      <c r="B14" s="10"/>
      <c r="C14" s="11">
        <v>1.68</v>
      </c>
      <c r="D14" s="30">
        <f t="shared" si="0"/>
        <v>0.0016763121133506285</v>
      </c>
      <c r="E14" s="33">
        <f>D14*2095.6</f>
        <v>3.512879664737577</v>
      </c>
      <c r="F14" s="12"/>
      <c r="G14" s="12"/>
      <c r="H14" s="35">
        <f>E14*131347.43</f>
        <v>461407.71586254233</v>
      </c>
      <c r="I14" s="11"/>
      <c r="J14" s="23"/>
      <c r="K14" s="13"/>
      <c r="L14" s="13"/>
      <c r="M14" s="3"/>
      <c r="N14" s="3"/>
      <c r="O14" s="3"/>
      <c r="P14" s="3"/>
      <c r="Q14" s="2"/>
    </row>
    <row r="15" spans="1:17" ht="52.5" customHeight="1">
      <c r="A15" s="13" t="s">
        <v>16</v>
      </c>
      <c r="B15" s="15"/>
      <c r="C15" s="11">
        <v>9.41</v>
      </c>
      <c r="D15" s="30">
        <f>C15/1002.2</f>
        <v>0.009389343444422271</v>
      </c>
      <c r="E15" s="33">
        <f>D15*2095.6</f>
        <v>19.67630812213131</v>
      </c>
      <c r="F15" s="12"/>
      <c r="G15" s="12"/>
      <c r="H15" s="35">
        <f>E15*131387.15</f>
        <v>2585214.0466886847</v>
      </c>
      <c r="I15" s="11"/>
      <c r="J15" s="23"/>
      <c r="K15" s="13"/>
      <c r="L15" s="13"/>
      <c r="M15" s="3"/>
      <c r="N15" s="3"/>
      <c r="O15" s="3"/>
      <c r="P15" s="3"/>
      <c r="Q15" s="2"/>
    </row>
    <row r="16" spans="1:17" ht="52.5" customHeight="1">
      <c r="A16" s="24" t="s">
        <v>17</v>
      </c>
      <c r="B16" s="10"/>
      <c r="C16" s="11">
        <v>12.5</v>
      </c>
      <c r="D16" s="30">
        <f>C16/1002.2</f>
        <v>0.012472560367192177</v>
      </c>
      <c r="E16" s="33">
        <f>D16*2115.8</f>
        <v>26.38944322490521</v>
      </c>
      <c r="F16" s="11"/>
      <c r="G16" s="11"/>
      <c r="H16" s="45">
        <f>E16*132221.38</f>
        <v>3489248.6006286177</v>
      </c>
      <c r="I16" s="11"/>
      <c r="J16" s="23"/>
      <c r="K16" s="13"/>
      <c r="L16" s="13"/>
      <c r="M16" s="3"/>
      <c r="N16" s="3"/>
      <c r="O16" s="3"/>
      <c r="P16" s="3"/>
      <c r="Q16" s="2"/>
    </row>
    <row r="17" spans="1:17" ht="43.5" customHeight="1">
      <c r="A17" s="24" t="s">
        <v>18</v>
      </c>
      <c r="B17" s="15"/>
      <c r="C17" s="11">
        <v>17.88</v>
      </c>
      <c r="D17" s="30">
        <f>C17/1002.2</f>
        <v>0.017840750349231688</v>
      </c>
      <c r="E17" s="33">
        <f>D17*2115.8</f>
        <v>37.747459588904405</v>
      </c>
      <c r="F17" s="12"/>
      <c r="G17" s="12"/>
      <c r="H17" s="35">
        <f>E17*130950.18</f>
        <v>4943036.627709758</v>
      </c>
      <c r="I17" s="39"/>
      <c r="J17" s="23"/>
      <c r="K17" s="24"/>
      <c r="L17" s="13"/>
      <c r="M17" s="3"/>
      <c r="N17" s="3"/>
      <c r="O17" s="3"/>
      <c r="P17" s="3"/>
      <c r="Q17" s="2"/>
    </row>
    <row r="18" spans="1:17" ht="43.5" customHeight="1">
      <c r="A18" s="73" t="s">
        <v>31</v>
      </c>
      <c r="B18" s="74"/>
      <c r="C18" s="74"/>
      <c r="D18" s="75"/>
      <c r="E18" s="52">
        <f>SUM(E6:E17)</f>
        <v>155.16601596487726</v>
      </c>
      <c r="F18" s="55"/>
      <c r="G18" s="55"/>
      <c r="H18" s="56">
        <f>SUM(H6:H17)</f>
        <v>18589239.69065632</v>
      </c>
      <c r="I18" s="39"/>
      <c r="J18" s="23"/>
      <c r="K18" s="24"/>
      <c r="L18" s="13"/>
      <c r="M18" s="3"/>
      <c r="N18" s="3"/>
      <c r="O18" s="3"/>
      <c r="P18" s="3"/>
      <c r="Q18" s="2"/>
    </row>
    <row r="19" spans="1:17" ht="40.5" customHeight="1">
      <c r="A19" s="13" t="s">
        <v>19</v>
      </c>
      <c r="B19" s="10"/>
      <c r="C19" s="11">
        <v>21.07</v>
      </c>
      <c r="D19" s="30">
        <f>C19/1002.2</f>
        <v>0.021023747754939134</v>
      </c>
      <c r="E19" s="33">
        <f>D19*2118.53</f>
        <v>44.53944033127121</v>
      </c>
      <c r="F19" s="12"/>
      <c r="G19" s="12"/>
      <c r="H19" s="35">
        <f>E19*151095.48</f>
        <v>6729708.115784783</v>
      </c>
      <c r="I19" s="12"/>
      <c r="J19" s="23"/>
      <c r="K19" s="24"/>
      <c r="L19" s="14"/>
      <c r="M19" s="3"/>
      <c r="N19" s="3"/>
      <c r="O19" s="3"/>
      <c r="P19" s="3"/>
      <c r="Q19" s="2"/>
    </row>
    <row r="20" spans="1:17" ht="57" customHeight="1">
      <c r="A20" s="76" t="s">
        <v>32</v>
      </c>
      <c r="B20" s="77"/>
      <c r="C20" s="77"/>
      <c r="D20" s="78"/>
      <c r="E20" s="52">
        <f>E18+E19</f>
        <v>199.70545629614847</v>
      </c>
      <c r="F20" s="53"/>
      <c r="G20" s="53"/>
      <c r="H20" s="54">
        <f>H18+H19</f>
        <v>25318947.806441102</v>
      </c>
      <c r="I20" s="42"/>
      <c r="J20" s="23"/>
      <c r="K20" s="24"/>
      <c r="L20" s="14"/>
      <c r="M20" s="3"/>
      <c r="N20" s="3"/>
      <c r="O20" s="3"/>
      <c r="P20" s="3"/>
      <c r="Q20" s="2"/>
    </row>
    <row r="21" spans="1:17" ht="57" customHeight="1">
      <c r="A21" s="41"/>
      <c r="B21" s="16"/>
      <c r="C21" s="26"/>
      <c r="D21" s="26"/>
      <c r="E21" s="34"/>
      <c r="F21" s="26"/>
      <c r="G21" s="26"/>
      <c r="H21" s="46"/>
      <c r="I21" s="47"/>
      <c r="J21" s="26"/>
      <c r="K21" s="37"/>
      <c r="L21" s="41"/>
      <c r="M21" s="3"/>
      <c r="N21" s="3"/>
      <c r="O21" s="3"/>
      <c r="P21" s="3"/>
      <c r="Q21" s="2"/>
    </row>
    <row r="22" spans="1:17" ht="18">
      <c r="A22" s="70" t="s">
        <v>28</v>
      </c>
      <c r="B22" s="71"/>
      <c r="C22" s="71"/>
      <c r="D22" s="71"/>
      <c r="E22" s="71"/>
      <c r="F22" s="71"/>
      <c r="G22" s="71"/>
      <c r="H22" s="71"/>
      <c r="I22" s="3"/>
      <c r="J22" s="3"/>
      <c r="K22" s="17"/>
      <c r="L22" s="17"/>
      <c r="M22" s="3"/>
      <c r="N22" s="3"/>
      <c r="O22" s="3"/>
      <c r="P22" s="3"/>
      <c r="Q22" s="2"/>
    </row>
    <row r="23" spans="1:17" ht="18">
      <c r="A23" s="71"/>
      <c r="B23" s="71"/>
      <c r="C23" s="71"/>
      <c r="D23" s="71"/>
      <c r="E23" s="71"/>
      <c r="F23" s="71"/>
      <c r="G23" s="71"/>
      <c r="H23" s="71"/>
      <c r="I23" s="3"/>
      <c r="J23" s="3"/>
      <c r="K23" s="17"/>
      <c r="L23" s="17"/>
      <c r="M23" s="3"/>
      <c r="N23" s="3"/>
      <c r="O23" s="3"/>
      <c r="P23" s="3"/>
      <c r="Q23" s="2"/>
    </row>
    <row r="24" spans="1:16" ht="18">
      <c r="A24" s="71"/>
      <c r="B24" s="71"/>
      <c r="C24" s="71"/>
      <c r="D24" s="71"/>
      <c r="E24" s="71"/>
      <c r="F24" s="71"/>
      <c r="G24" s="71"/>
      <c r="H24" s="71"/>
      <c r="I24" s="17"/>
      <c r="J24" s="17"/>
      <c r="K24" s="17"/>
      <c r="L24" s="17"/>
      <c r="M24" s="3"/>
      <c r="N24" s="3"/>
      <c r="O24" s="3"/>
      <c r="P24" s="3"/>
    </row>
    <row r="25" spans="1:16" ht="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"/>
      <c r="N25" s="3"/>
      <c r="O25" s="3"/>
      <c r="P25" s="3"/>
    </row>
    <row r="26" spans="1:16" ht="35.25" customHeight="1">
      <c r="A26" s="72" t="s">
        <v>33</v>
      </c>
      <c r="B26" s="72"/>
      <c r="C26" s="72"/>
      <c r="D26" s="72"/>
      <c r="E26" s="72"/>
      <c r="F26" s="72"/>
      <c r="G26" s="72"/>
      <c r="H26" s="72"/>
      <c r="I26" s="17"/>
      <c r="J26" s="17"/>
      <c r="K26" s="17"/>
      <c r="L26" s="17"/>
      <c r="M26" s="3"/>
      <c r="N26" s="3"/>
      <c r="O26" s="3"/>
      <c r="P26" s="3"/>
    </row>
    <row r="27" spans="1:16" ht="1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"/>
      <c r="N27" s="3"/>
      <c r="O27" s="3"/>
      <c r="P27" s="3"/>
    </row>
    <row r="28" spans="1:16" ht="23.25" customHeight="1">
      <c r="A28" s="72" t="s">
        <v>25</v>
      </c>
      <c r="B28" s="72"/>
      <c r="C28" s="72"/>
      <c r="D28" s="72"/>
      <c r="E28" s="72"/>
      <c r="F28" s="72"/>
      <c r="G28" s="72"/>
      <c r="H28" s="72"/>
      <c r="I28" s="17"/>
      <c r="J28" s="17"/>
      <c r="K28" s="17"/>
      <c r="L28" s="17"/>
      <c r="M28" s="3"/>
      <c r="N28" s="3"/>
      <c r="O28" s="3"/>
      <c r="P28" s="3"/>
    </row>
    <row r="29" spans="1:16" ht="23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"/>
      <c r="N29" s="3"/>
      <c r="O29" s="3"/>
      <c r="P29" s="3"/>
    </row>
    <row r="30" spans="1:16" ht="24.75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17"/>
      <c r="J30" s="17"/>
      <c r="K30" s="17"/>
      <c r="L30" s="17"/>
      <c r="M30" s="3"/>
      <c r="N30" s="3"/>
      <c r="O30" s="3"/>
      <c r="P30" s="3"/>
    </row>
    <row r="31" spans="1:16" ht="1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3"/>
      <c r="N31" s="3"/>
      <c r="O31" s="3"/>
      <c r="P31" s="3"/>
    </row>
    <row r="32" spans="1:16" ht="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"/>
      <c r="N32" s="3"/>
      <c r="O32" s="3"/>
      <c r="P32" s="3"/>
    </row>
    <row r="33" spans="1:16" ht="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"/>
      <c r="N33" s="3"/>
      <c r="O33" s="3"/>
      <c r="P33" s="3"/>
    </row>
    <row r="34" spans="1:16" ht="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"/>
      <c r="N34" s="3"/>
      <c r="O34" s="3"/>
      <c r="P34" s="3"/>
    </row>
    <row r="35" spans="1:16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"/>
      <c r="N35" s="3"/>
      <c r="O35" s="3"/>
      <c r="P35" s="3"/>
    </row>
    <row r="36" spans="1:16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"/>
      <c r="N36" s="3"/>
      <c r="O36" s="3"/>
      <c r="P36" s="3"/>
    </row>
    <row r="37" spans="1:16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"/>
      <c r="N37" s="3"/>
      <c r="O37" s="3"/>
      <c r="P37" s="3"/>
    </row>
    <row r="38" spans="1:16" ht="33">
      <c r="A38" s="17"/>
      <c r="B38" s="25" t="s">
        <v>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"/>
      <c r="N38" s="3"/>
      <c r="O38" s="3"/>
      <c r="P38" s="3"/>
    </row>
    <row r="39" spans="1:16" ht="18">
      <c r="A39" s="17"/>
      <c r="B39" s="17">
        <v>10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"/>
      <c r="N39" s="3"/>
      <c r="O39" s="3"/>
      <c r="P39" s="3"/>
    </row>
    <row r="40" spans="1:16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"/>
      <c r="N40" s="3"/>
      <c r="O40" s="3"/>
      <c r="P40" s="3"/>
    </row>
    <row r="41" spans="1:16" ht="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"/>
      <c r="N41" s="3"/>
      <c r="O41" s="3"/>
      <c r="P41" s="3"/>
    </row>
    <row r="42" spans="1:16" ht="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"/>
      <c r="N42" s="3"/>
      <c r="O42" s="3"/>
      <c r="P42" s="3"/>
    </row>
    <row r="43" spans="1:16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"/>
      <c r="N43" s="3"/>
      <c r="O43" s="3"/>
      <c r="P43" s="3"/>
    </row>
    <row r="44" spans="1:16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"/>
      <c r="N44" s="3"/>
      <c r="O44" s="3"/>
      <c r="P44" s="3"/>
    </row>
    <row r="45" spans="1:16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"/>
      <c r="N45" s="3"/>
      <c r="O45" s="3"/>
      <c r="P45" s="3"/>
    </row>
    <row r="46" spans="1:16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"/>
      <c r="N46" s="3"/>
      <c r="O46" s="3"/>
      <c r="P46" s="3"/>
    </row>
    <row r="47" spans="1:16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"/>
      <c r="N47" s="3"/>
      <c r="O47" s="3"/>
      <c r="P47" s="3"/>
    </row>
    <row r="48" spans="1:16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"/>
      <c r="N48" s="3"/>
      <c r="O48" s="3"/>
      <c r="P48" s="3"/>
    </row>
    <row r="49" spans="1:16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"/>
      <c r="N49" s="3"/>
      <c r="O49" s="3"/>
      <c r="P49" s="3"/>
    </row>
    <row r="50" spans="1:16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3"/>
      <c r="N50" s="3"/>
      <c r="O50" s="3"/>
      <c r="P50" s="3"/>
    </row>
    <row r="51" spans="1:16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"/>
      <c r="N51" s="3"/>
      <c r="O51" s="3"/>
      <c r="P51" s="3"/>
    </row>
    <row r="52" spans="1:16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"/>
      <c r="N52" s="3"/>
      <c r="O52" s="3"/>
      <c r="P52" s="3"/>
    </row>
    <row r="53" spans="1:16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3"/>
      <c r="N53" s="3"/>
      <c r="O53" s="3"/>
      <c r="P53" s="3"/>
    </row>
    <row r="54" spans="1:16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"/>
      <c r="N54" s="3"/>
      <c r="O54" s="3"/>
      <c r="P54" s="3"/>
    </row>
    <row r="55" spans="1:16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"/>
      <c r="N55" s="3"/>
      <c r="O55" s="3"/>
      <c r="P55" s="3"/>
    </row>
    <row r="56" spans="1:16" ht="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"/>
      <c r="N56" s="3"/>
      <c r="O56" s="3"/>
      <c r="P56" s="3"/>
    </row>
    <row r="57" spans="1:16" ht="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3"/>
      <c r="N57" s="3"/>
      <c r="O57" s="3"/>
      <c r="P57" s="3"/>
    </row>
    <row r="58" spans="1:16" ht="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"/>
      <c r="N58" s="3"/>
      <c r="O58" s="3"/>
      <c r="P58" s="3"/>
    </row>
    <row r="59" spans="1:16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</sheetData>
  <sheetProtection/>
  <mergeCells count="7">
    <mergeCell ref="A30:H30"/>
    <mergeCell ref="A1:H1"/>
    <mergeCell ref="A18:D18"/>
    <mergeCell ref="A20:D20"/>
    <mergeCell ref="A22:H24"/>
    <mergeCell ref="A26:H26"/>
    <mergeCell ref="A28:H28"/>
  </mergeCells>
  <printOptions/>
  <pageMargins left="0.5118110236220472" right="0.35433070866141736" top="0.4724409448818898" bottom="0.5905511811023623" header="0.1968503937007874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7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17.625" style="0" customWidth="1"/>
    <col min="2" max="2" width="30.125" style="0" customWidth="1"/>
    <col min="3" max="3" width="16.875" style="0" customWidth="1"/>
    <col min="4" max="4" width="13.125" style="0" customWidth="1"/>
  </cols>
  <sheetData>
    <row r="3" ht="12.75">
      <c r="A3" t="s">
        <v>41</v>
      </c>
    </row>
    <row r="5" spans="1:4" ht="51">
      <c r="A5" s="57"/>
      <c r="B5" s="57" t="s">
        <v>37</v>
      </c>
      <c r="C5" s="57" t="s">
        <v>38</v>
      </c>
      <c r="D5" s="62" t="s">
        <v>43</v>
      </c>
    </row>
    <row r="6" spans="1:3" ht="18" customHeight="1">
      <c r="A6" s="61" t="s">
        <v>61</v>
      </c>
      <c r="B6" s="57"/>
      <c r="C6" s="58"/>
    </row>
    <row r="7" spans="1:4" ht="12.75">
      <c r="A7" s="57" t="s">
        <v>36</v>
      </c>
      <c r="B7" s="57" t="s">
        <v>55</v>
      </c>
      <c r="C7" s="58">
        <v>25.5</v>
      </c>
      <c r="D7" s="59"/>
    </row>
    <row r="8" spans="1:3" ht="12.75">
      <c r="A8" s="57"/>
      <c r="B8" s="57" t="s">
        <v>56</v>
      </c>
      <c r="C8" s="58">
        <v>42</v>
      </c>
    </row>
    <row r="9" spans="1:3" ht="12.75">
      <c r="A9" s="57" t="s">
        <v>40</v>
      </c>
      <c r="B9" s="57" t="s">
        <v>65</v>
      </c>
      <c r="C9" s="58">
        <v>16.7</v>
      </c>
    </row>
    <row r="10" spans="1:3" ht="12.75">
      <c r="A10" s="57"/>
      <c r="B10" s="57" t="s">
        <v>46</v>
      </c>
      <c r="C10" s="58">
        <v>16.4</v>
      </c>
    </row>
    <row r="11" spans="1:3" ht="12.75">
      <c r="A11" s="57"/>
      <c r="B11" s="57" t="s">
        <v>39</v>
      </c>
      <c r="C11" s="58">
        <v>50.5</v>
      </c>
    </row>
    <row r="12" spans="1:4" ht="12.75">
      <c r="A12" s="57"/>
      <c r="B12" s="57" t="s">
        <v>64</v>
      </c>
      <c r="C12" s="58">
        <v>14.5</v>
      </c>
      <c r="D12" s="59"/>
    </row>
    <row r="13" spans="1:4" ht="12.75">
      <c r="A13" s="57"/>
      <c r="B13" s="57" t="s">
        <v>57</v>
      </c>
      <c r="C13" s="58">
        <v>21.25</v>
      </c>
      <c r="D13" s="59"/>
    </row>
    <row r="14" spans="1:4" ht="12.75">
      <c r="A14" s="57"/>
      <c r="B14" s="57" t="s">
        <v>49</v>
      </c>
      <c r="C14" s="58">
        <v>49</v>
      </c>
      <c r="D14" s="59"/>
    </row>
    <row r="15" spans="1:3" ht="12.75">
      <c r="A15" s="57"/>
      <c r="B15" s="57" t="s">
        <v>58</v>
      </c>
      <c r="C15" s="64">
        <v>20.16</v>
      </c>
    </row>
    <row r="16" spans="1:3" ht="12.75">
      <c r="A16" s="57" t="s">
        <v>48</v>
      </c>
      <c r="B16" s="57"/>
      <c r="C16" s="60">
        <f>SUM(C7:C15)</f>
        <v>256.01</v>
      </c>
    </row>
    <row r="17" spans="1:3" ht="12.75">
      <c r="A17" s="66"/>
      <c r="B17" s="66"/>
      <c r="C17" s="67"/>
    </row>
    <row r="18" spans="1:3" ht="18" customHeight="1">
      <c r="A18" s="61" t="s">
        <v>63</v>
      </c>
      <c r="B18" s="57"/>
      <c r="C18" s="58"/>
    </row>
    <row r="19" spans="1:4" ht="12.75">
      <c r="A19" s="57"/>
      <c r="B19" s="57" t="s">
        <v>62</v>
      </c>
      <c r="C19" s="58">
        <v>187.9</v>
      </c>
      <c r="D19" s="59"/>
    </row>
    <row r="20" spans="1:3" ht="12.75">
      <c r="A20" s="66"/>
      <c r="B20" s="66"/>
      <c r="C20" s="67">
        <f>SUM(C19)</f>
        <v>187.9</v>
      </c>
    </row>
    <row r="23" spans="1:3" ht="12.75">
      <c r="A23" s="61" t="s">
        <v>44</v>
      </c>
      <c r="B23" s="57"/>
      <c r="C23" s="58"/>
    </row>
    <row r="24" spans="1:4" ht="25.5">
      <c r="A24" s="57" t="s">
        <v>40</v>
      </c>
      <c r="B24" s="65" t="s">
        <v>59</v>
      </c>
      <c r="C24" s="58">
        <v>21.82</v>
      </c>
      <c r="D24" s="59"/>
    </row>
    <row r="25" spans="1:4" ht="25.5">
      <c r="A25" s="57"/>
      <c r="B25" s="65" t="s">
        <v>60</v>
      </c>
      <c r="C25" s="58">
        <v>21.68</v>
      </c>
      <c r="D25" s="59"/>
    </row>
    <row r="26" spans="1:3" ht="12.75">
      <c r="A26" s="57" t="s">
        <v>42</v>
      </c>
      <c r="B26" s="57" t="s">
        <v>51</v>
      </c>
      <c r="C26" s="58">
        <v>21.5</v>
      </c>
    </row>
    <row r="27" spans="1:4" ht="12.75">
      <c r="A27" s="57"/>
      <c r="B27" s="57" t="s">
        <v>54</v>
      </c>
      <c r="C27" s="58">
        <v>21.1</v>
      </c>
      <c r="D27" s="59"/>
    </row>
    <row r="28" spans="1:3" ht="12.75">
      <c r="A28" s="57" t="s">
        <v>48</v>
      </c>
      <c r="B28" s="57"/>
      <c r="C28" s="60">
        <f>SUM(C24:C27)</f>
        <v>86.1</v>
      </c>
    </row>
    <row r="29" ht="18" customHeight="1"/>
    <row r="30" s="66" customFormat="1" ht="12.75">
      <c r="C30" s="67"/>
    </row>
    <row r="31" spans="1:3" ht="12" customHeight="1">
      <c r="A31" s="61" t="s">
        <v>47</v>
      </c>
      <c r="B31" s="57"/>
      <c r="C31" s="58"/>
    </row>
    <row r="32" spans="1:3" ht="12.75">
      <c r="A32" s="57" t="s">
        <v>45</v>
      </c>
      <c r="B32" s="57" t="s">
        <v>50</v>
      </c>
      <c r="C32" s="58">
        <v>13.2</v>
      </c>
    </row>
    <row r="33" spans="1:3" ht="12.75">
      <c r="A33" s="57" t="s">
        <v>48</v>
      </c>
      <c r="B33" s="57"/>
      <c r="C33" s="60">
        <f>SUM(C32)</f>
        <v>13.2</v>
      </c>
    </row>
    <row r="36" spans="1:4" ht="12.75">
      <c r="A36" s="79" t="s">
        <v>52</v>
      </c>
      <c r="B36" s="79"/>
      <c r="C36" s="79"/>
      <c r="D36" s="63">
        <f>C16+C20+C28+C33</f>
        <v>543.21</v>
      </c>
    </row>
    <row r="37" spans="1:4" ht="12.75">
      <c r="A37" t="s">
        <v>53</v>
      </c>
      <c r="D37" s="63">
        <f>C28+C33</f>
        <v>99.3</v>
      </c>
    </row>
  </sheetData>
  <sheetProtection/>
  <mergeCells count="1"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2016-03-31T08:55:50Z</cp:lastPrinted>
  <dcterms:created xsi:type="dcterms:W3CDTF">2005-08-01T06:43:47Z</dcterms:created>
  <dcterms:modified xsi:type="dcterms:W3CDTF">2018-07-31T11:49:09Z</dcterms:modified>
  <cp:category/>
  <cp:version/>
  <cp:contentType/>
  <cp:contentStatus/>
</cp:coreProperties>
</file>